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vs\Documents\WPF\"/>
    </mc:Choice>
  </mc:AlternateContent>
  <bookViews>
    <workbookView xWindow="0" yWindow="0" windowWidth="28800" windowHeight="12135"/>
  </bookViews>
  <sheets>
    <sheet name="WPF c ДК жим безэк." sheetId="6" r:id="rId1"/>
    <sheet name="WPF c ДК тяга без эк." sheetId="8" r:id="rId2"/>
    <sheet name="WPF жим безэк." sheetId="5" r:id="rId3"/>
    <sheet name="WPF тяга без эк." sheetId="7" r:id="rId4"/>
    <sheet name="НЖ 1_2 вес" sheetId="10" r:id="rId5"/>
  </sheets>
  <definedNames>
    <definedName name="_FilterDatabase" localSheetId="2" hidden="1">'WPF жим безэк.'!$A$1:$K$3</definedName>
    <definedName name="_FilterDatabase" localSheetId="4" hidden="1">'НЖ 1_2 вес'!$A$1:$F$3</definedName>
  </definedNames>
  <calcPr calcId="152511" refMode="R1C1"/>
</workbook>
</file>

<file path=xl/calcChain.xml><?xml version="1.0" encoding="utf-8"?>
<calcChain xmlns="http://schemas.openxmlformats.org/spreadsheetml/2006/main">
  <c r="D6" i="10" l="1"/>
  <c r="L26" i="8" l="1"/>
  <c r="K26" i="8"/>
  <c r="D26" i="8"/>
  <c r="L25" i="8"/>
  <c r="K25" i="8"/>
  <c r="D25" i="8"/>
  <c r="L22" i="8"/>
  <c r="K22" i="8"/>
  <c r="D22" i="8"/>
  <c r="L19" i="8"/>
  <c r="K19" i="8"/>
  <c r="D19" i="8"/>
  <c r="L16" i="8"/>
  <c r="K16" i="8"/>
  <c r="D16" i="8"/>
  <c r="L13" i="8"/>
  <c r="K13" i="8"/>
  <c r="D13" i="8"/>
  <c r="L10" i="8"/>
  <c r="K10" i="8"/>
  <c r="D10" i="8"/>
  <c r="L9" i="8"/>
  <c r="K9" i="8"/>
  <c r="D9" i="8"/>
  <c r="L6" i="8"/>
  <c r="K6" i="8"/>
  <c r="D6" i="8"/>
  <c r="L16" i="7"/>
  <c r="K16" i="7"/>
  <c r="D16" i="7"/>
  <c r="L15" i="7"/>
  <c r="K15" i="7"/>
  <c r="D15" i="7"/>
  <c r="L12" i="7"/>
  <c r="K12" i="7"/>
  <c r="D12" i="7"/>
  <c r="L9" i="7"/>
  <c r="K9" i="7"/>
  <c r="D9" i="7"/>
  <c r="L6" i="7"/>
  <c r="K6" i="7"/>
  <c r="D6" i="7"/>
  <c r="L37" i="6"/>
  <c r="K37" i="6"/>
  <c r="D37" i="6"/>
  <c r="L34" i="6"/>
  <c r="K34" i="6"/>
  <c r="D34" i="6"/>
  <c r="L33" i="6"/>
  <c r="K33" i="6"/>
  <c r="D33" i="6"/>
  <c r="L30" i="6"/>
  <c r="K30" i="6"/>
  <c r="D30" i="6"/>
  <c r="L29" i="6"/>
  <c r="K29" i="6"/>
  <c r="D29" i="6"/>
  <c r="L28" i="6"/>
  <c r="K28" i="6"/>
  <c r="D28" i="6"/>
  <c r="L27" i="6"/>
  <c r="K27" i="6"/>
  <c r="D27" i="6"/>
  <c r="L26" i="6"/>
  <c r="K26" i="6"/>
  <c r="D26" i="6"/>
  <c r="L25" i="6"/>
  <c r="K25" i="6"/>
  <c r="D25" i="6"/>
  <c r="L22" i="6"/>
  <c r="K22" i="6"/>
  <c r="D22" i="6"/>
  <c r="L21" i="6"/>
  <c r="K21" i="6"/>
  <c r="D21" i="6"/>
  <c r="L18" i="6"/>
  <c r="K18" i="6"/>
  <c r="D18" i="6"/>
  <c r="L15" i="6"/>
  <c r="K15" i="6"/>
  <c r="D15" i="6"/>
  <c r="L12" i="6"/>
  <c r="K12" i="6"/>
  <c r="D12" i="6"/>
  <c r="L9" i="6"/>
  <c r="K9" i="6"/>
  <c r="D9" i="6"/>
  <c r="L8" i="6"/>
  <c r="K8" i="6"/>
  <c r="D8" i="6"/>
  <c r="L7" i="6"/>
  <c r="K7" i="6"/>
  <c r="D7" i="6"/>
  <c r="L6" i="6"/>
  <c r="K6" i="6"/>
  <c r="D6" i="6"/>
  <c r="L26" i="5"/>
  <c r="K26" i="5"/>
  <c r="D26" i="5"/>
  <c r="L25" i="5"/>
  <c r="K25" i="5"/>
  <c r="D25" i="5"/>
  <c r="L22" i="5"/>
  <c r="K22" i="5"/>
  <c r="D22" i="5"/>
  <c r="L19" i="5"/>
  <c r="K19" i="5"/>
  <c r="D19" i="5"/>
  <c r="L18" i="5"/>
  <c r="K18" i="5"/>
  <c r="D18" i="5"/>
  <c r="L15" i="5"/>
  <c r="K15" i="5"/>
  <c r="D15" i="5"/>
  <c r="L14" i="5"/>
  <c r="K14" i="5"/>
  <c r="D14" i="5"/>
  <c r="L13" i="5"/>
  <c r="K13" i="5"/>
  <c r="D13" i="5"/>
  <c r="L12" i="5"/>
  <c r="K12" i="5"/>
  <c r="D12" i="5"/>
  <c r="L9" i="5"/>
  <c r="K9" i="5"/>
  <c r="D9" i="5"/>
  <c r="L6" i="5"/>
  <c r="K6" i="5"/>
  <c r="D6" i="5"/>
</calcChain>
</file>

<file path=xl/sharedStrings.xml><?xml version="1.0" encoding="utf-8"?>
<sst xmlns="http://schemas.openxmlformats.org/spreadsheetml/2006/main" count="823" uniqueCount="314">
  <si>
    <t>ФИО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</si>
  <si>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</si>
  <si>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</si>
  <si>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</si>
  <si>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</si>
  <si>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</si>
  <si>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</si>
  <si>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</si>
  <si>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Wilks</t>
  </si>
  <si>
    <t>Жим лёжа</t>
  </si>
  <si>
    <t>ВЕСОВАЯ КАТЕГОРИЯ   56</t>
  </si>
  <si>
    <t>Огнева Мария</t>
  </si>
  <si>
    <t>1. Огнева Мария</t>
  </si>
  <si>
    <t>Открытая (03.04.1985)/34</t>
  </si>
  <si>
    <t>54,60</t>
  </si>
  <si>
    <t xml:space="preserve">ДС "Ока" </t>
  </si>
  <si>
    <t xml:space="preserve">Пущино/Московская область </t>
  </si>
  <si>
    <t>42,5</t>
  </si>
  <si>
    <t>45,0</t>
  </si>
  <si>
    <t>47,5</t>
  </si>
  <si>
    <t xml:space="preserve"> </t>
  </si>
  <si>
    <t>ВЕСОВАЯ КАТЕГОРИЯ   82.5</t>
  </si>
  <si>
    <t>-. Петрокович Николай</t>
  </si>
  <si>
    <t>Открытая (17.08.1979)/39</t>
  </si>
  <si>
    <t>79,80</t>
  </si>
  <si>
    <t xml:space="preserve">лично </t>
  </si>
  <si>
    <t xml:space="preserve">Москва </t>
  </si>
  <si>
    <t>110,0</t>
  </si>
  <si>
    <t>ВЕСОВАЯ КАТЕГОРИЯ   90</t>
  </si>
  <si>
    <t>Воробьев Андрей</t>
  </si>
  <si>
    <t>1. Воробьев Андрей</t>
  </si>
  <si>
    <t>Открытая (07.02.1986)/33</t>
  </si>
  <si>
    <t>89,30</t>
  </si>
  <si>
    <t xml:space="preserve">Серпухов/Московская область </t>
  </si>
  <si>
    <t>177,5</t>
  </si>
  <si>
    <t>190,0</t>
  </si>
  <si>
    <t>Грачев Игорь</t>
  </si>
  <si>
    <t>2. Грачев Игорь</t>
  </si>
  <si>
    <t>Открытая (14.07.1978)/40</t>
  </si>
  <si>
    <t>162,5</t>
  </si>
  <si>
    <t>170,0</t>
  </si>
  <si>
    <t>175,0</t>
  </si>
  <si>
    <t>-. Дубровин Тимур</t>
  </si>
  <si>
    <t>Открытая (04.05.1998)/21</t>
  </si>
  <si>
    <t>89,00</t>
  </si>
  <si>
    <t>1. Грачев Игорь</t>
  </si>
  <si>
    <t>Ветераны 40 - 44 (14.07.1978)/40</t>
  </si>
  <si>
    <t>ВЕСОВАЯ КАТЕГОРИЯ   100</t>
  </si>
  <si>
    <t>Тимченко Сергей</t>
  </si>
  <si>
    <t>1. Тимченко Сергей</t>
  </si>
  <si>
    <t>Открытая (23.12.1979)/39</t>
  </si>
  <si>
    <t>91,80</t>
  </si>
  <si>
    <t xml:space="preserve">Подольск/Московская область </t>
  </si>
  <si>
    <t>180,0</t>
  </si>
  <si>
    <t>192,5</t>
  </si>
  <si>
    <t>200,0</t>
  </si>
  <si>
    <t>Королёв Михаил</t>
  </si>
  <si>
    <t>1. Королёв Михаил</t>
  </si>
  <si>
    <t>Ветераны 40 - 44 (10.05.1977)/42</t>
  </si>
  <si>
    <t>91,30</t>
  </si>
  <si>
    <t>167,5</t>
  </si>
  <si>
    <t>ВЕСОВАЯ КАТЕГОРИЯ   110</t>
  </si>
  <si>
    <t>Никифоров Виктор</t>
  </si>
  <si>
    <t>1. Никифоров Виктор</t>
  </si>
  <si>
    <t>Открытая (24.08.1983)/35</t>
  </si>
  <si>
    <t>104,20</t>
  </si>
  <si>
    <t>185,0</t>
  </si>
  <si>
    <t>195,0</t>
  </si>
  <si>
    <t>ВЕСОВАЯ КАТЕГОРИЯ   125</t>
  </si>
  <si>
    <t>Трухачев Игорь</t>
  </si>
  <si>
    <t>1. Трухачев Игорь</t>
  </si>
  <si>
    <t>Открытая (31.10.1988)/30</t>
  </si>
  <si>
    <t>115,10</t>
  </si>
  <si>
    <t>205,0</t>
  </si>
  <si>
    <t>207,5</t>
  </si>
  <si>
    <t>Константинов Константин</t>
  </si>
  <si>
    <t>2. Константинов Константин</t>
  </si>
  <si>
    <t>Открытая (05.02.1975)/44</t>
  </si>
  <si>
    <t>114,30</t>
  </si>
  <si>
    <t xml:space="preserve">Дедовск/Московская область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</si>
  <si>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</si>
  <si>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</si>
  <si>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</si>
  <si>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</si>
  <si>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</si>
  <si>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</si>
  <si>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</si>
  <si>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</si>
  <si>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</si>
  <si>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</si>
  <si>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</si>
  <si>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</si>
  <si>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</si>
  <si>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56</t>
  </si>
  <si>
    <t>57,0095</t>
  </si>
  <si>
    <t xml:space="preserve">Мужчины </t>
  </si>
  <si>
    <t>100</t>
  </si>
  <si>
    <t>126,4200</t>
  </si>
  <si>
    <t>90</t>
  </si>
  <si>
    <t>113,7775</t>
  </si>
  <si>
    <t>125</t>
  </si>
  <si>
    <t>113,2755</t>
  </si>
  <si>
    <t>110</t>
  </si>
  <si>
    <t>110,8520</t>
  </si>
  <si>
    <t>110,5800</t>
  </si>
  <si>
    <t>108,9700</t>
  </si>
  <si>
    <t xml:space="preserve">Ветераны </t>
  </si>
  <si>
    <t xml:space="preserve">Ветераны 40 - 44 </t>
  </si>
  <si>
    <t>108,2847</t>
  </si>
  <si>
    <t>Результат</t>
  </si>
  <si>
    <t>Семерозуменко Алена</t>
  </si>
  <si>
    <t>1. Семерозуменко Алена</t>
  </si>
  <si>
    <t>Девушки 16 - 19 (11.09.2000)/18</t>
  </si>
  <si>
    <t>54,90</t>
  </si>
  <si>
    <t>60,0</t>
  </si>
  <si>
    <t>65,0</t>
  </si>
  <si>
    <t>67,5</t>
  </si>
  <si>
    <t>Маркович Мария</t>
  </si>
  <si>
    <t>1. Маркович Мария</t>
  </si>
  <si>
    <t>Юниорки 20 - 23 (10.07.1996)/22</t>
  </si>
  <si>
    <t>55,90</t>
  </si>
  <si>
    <t>50,0</t>
  </si>
  <si>
    <t>55,0</t>
  </si>
  <si>
    <t>Ильинская Екатерина</t>
  </si>
  <si>
    <t>1. Ильинская Екатерина</t>
  </si>
  <si>
    <t>Открытая (04.12.1988)/30</t>
  </si>
  <si>
    <t>55,30</t>
  </si>
  <si>
    <t>62,5</t>
  </si>
  <si>
    <t>2. Маркович Мария</t>
  </si>
  <si>
    <t>Открытая (10.07.1996)/22</t>
  </si>
  <si>
    <t>ВЕСОВАЯ КАТЕГОРИЯ   60</t>
  </si>
  <si>
    <t>Детнева Екатерина</t>
  </si>
  <si>
    <t>1. Детнева Екатерина</t>
  </si>
  <si>
    <t>Открытая (26.02.1990)/29</t>
  </si>
  <si>
    <t>58,80</t>
  </si>
  <si>
    <t xml:space="preserve">Егорьевск/Московская область </t>
  </si>
  <si>
    <t>70,0</t>
  </si>
  <si>
    <t>75,0</t>
  </si>
  <si>
    <t>80,0</t>
  </si>
  <si>
    <t>Петрокович Евгения</t>
  </si>
  <si>
    <t>1. Петрокович Евгения</t>
  </si>
  <si>
    <t>Открытая (18.07.1985)/33</t>
  </si>
  <si>
    <t>88,20</t>
  </si>
  <si>
    <t>40,0</t>
  </si>
  <si>
    <t>ВЕСОВАЯ КАТЕГОРИЯ   67.5</t>
  </si>
  <si>
    <t>Королев Денис</t>
  </si>
  <si>
    <t>1. Королев Денис</t>
  </si>
  <si>
    <t>Юноши 16 - 19 (10.02.2002)/17</t>
  </si>
  <si>
    <t>60,80</t>
  </si>
  <si>
    <t>82,5</t>
  </si>
  <si>
    <t>87,5</t>
  </si>
  <si>
    <t>ВЕСОВАЯ КАТЕГОРИЯ   75</t>
  </si>
  <si>
    <t>Гусаров Филипп</t>
  </si>
  <si>
    <t>1. Гусаров Филипп</t>
  </si>
  <si>
    <t>Открытая (08.02.1993)/26</t>
  </si>
  <si>
    <t>74,50</t>
  </si>
  <si>
    <t>120,0</t>
  </si>
  <si>
    <t>125,0</t>
  </si>
  <si>
    <t>130,0</t>
  </si>
  <si>
    <t>Ремизевич Евгений</t>
  </si>
  <si>
    <t>2. Ремизевич Евгений</t>
  </si>
  <si>
    <t>Открытая (03.03.1992)/27</t>
  </si>
  <si>
    <t>73,40</t>
  </si>
  <si>
    <t>100,0</t>
  </si>
  <si>
    <t>107,5</t>
  </si>
  <si>
    <t>Урванов Виктор</t>
  </si>
  <si>
    <t>1. Урванов Виктор</t>
  </si>
  <si>
    <t>Открытая (30.11.1978)/40</t>
  </si>
  <si>
    <t>86,80</t>
  </si>
  <si>
    <t>155,0</t>
  </si>
  <si>
    <t>157,5</t>
  </si>
  <si>
    <t>160,0</t>
  </si>
  <si>
    <t xml:space="preserve">Урванов В.Н. </t>
  </si>
  <si>
    <t>Юшко Роман</t>
  </si>
  <si>
    <t>2. Юшко Роман</t>
  </si>
  <si>
    <t>Открытая (04.05.1991)/28</t>
  </si>
  <si>
    <t>145,0</t>
  </si>
  <si>
    <t>Ветераны 40 - 44 (30.11.1978)/40</t>
  </si>
  <si>
    <t>Желябовский Дмитрий</t>
  </si>
  <si>
    <t>2. Желябовский Дмитрий</t>
  </si>
  <si>
    <t>Ветераны 40 - 44 (02.10.1978)/40</t>
  </si>
  <si>
    <t>89,80</t>
  </si>
  <si>
    <t>150,0</t>
  </si>
  <si>
    <t>152,5</t>
  </si>
  <si>
    <t>Лашин Владимир</t>
  </si>
  <si>
    <t>1. Лашин Владимир</t>
  </si>
  <si>
    <t>Ветераны 80+ (28.03.1860)/159</t>
  </si>
  <si>
    <t>89,70</t>
  </si>
  <si>
    <t>135,0</t>
  </si>
  <si>
    <t>Жиганов Михаил</t>
  </si>
  <si>
    <t>1. Жиганов Михаил</t>
  </si>
  <si>
    <t>Открытая (07.06.1981)/37</t>
  </si>
  <si>
    <t>99,60</t>
  </si>
  <si>
    <t>Богачев Иван</t>
  </si>
  <si>
    <t>1. Богачев Иван</t>
  </si>
  <si>
    <t>Ветераны 40 - 44 (08.06.1978)/40</t>
  </si>
  <si>
    <t>97,20</t>
  </si>
  <si>
    <t xml:space="preserve">Смоленск/Смоленская область </t>
  </si>
  <si>
    <t>-. Селезнев Владимир</t>
  </si>
  <si>
    <t>Открытая (24.04.1975)/44</t>
  </si>
  <si>
    <t>120,00</t>
  </si>
  <si>
    <t xml:space="preserve">Одинцово/Московская область </t>
  </si>
  <si>
    <t xml:space="preserve">Девушки </t>
  </si>
  <si>
    <t xml:space="preserve">Юноши 16 - 19 </t>
  </si>
  <si>
    <t>77,6750</t>
  </si>
  <si>
    <t xml:space="preserve">Юниорки </t>
  </si>
  <si>
    <t xml:space="preserve">Юниоры 20 - 23 </t>
  </si>
  <si>
    <t>70,6980</t>
  </si>
  <si>
    <t>60</t>
  </si>
  <si>
    <t>90,6000</t>
  </si>
  <si>
    <t>80,2103</t>
  </si>
  <si>
    <t>47,9380</t>
  </si>
  <si>
    <t xml:space="preserve">Юноши </t>
  </si>
  <si>
    <t>67.5</t>
  </si>
  <si>
    <t>73,7363</t>
  </si>
  <si>
    <t>112,7760</t>
  </si>
  <si>
    <t>104,1120</t>
  </si>
  <si>
    <t>99,3550</t>
  </si>
  <si>
    <t>75</t>
  </si>
  <si>
    <t>89,4875</t>
  </si>
  <si>
    <t>77,7763</t>
  </si>
  <si>
    <t>95,8650</t>
  </si>
  <si>
    <t xml:space="preserve">Ветераны 80+ </t>
  </si>
  <si>
    <t>86,3325</t>
  </si>
  <si>
    <t>73,8960</t>
  </si>
  <si>
    <t>Становая тяга</t>
  </si>
  <si>
    <t>Добролюбова Наталья</t>
  </si>
  <si>
    <t>1. Добролюбова Наталья</t>
  </si>
  <si>
    <t>Юниорки 20 - 23 (01.05.1996)/23</t>
  </si>
  <si>
    <t>68,50</t>
  </si>
  <si>
    <t>85,0</t>
  </si>
  <si>
    <t>90,0</t>
  </si>
  <si>
    <t>Нилова Наталья</t>
  </si>
  <si>
    <t>1. Нилова Наталья</t>
  </si>
  <si>
    <t>Ветераны 45 - 49 (13.11.1973)/45</t>
  </si>
  <si>
    <t>86,40</t>
  </si>
  <si>
    <t>Алексеев Глеб</t>
  </si>
  <si>
    <t>1. Алексеев Глеб</t>
  </si>
  <si>
    <t>Юноши 16 - 19 (18.09.1999)/19</t>
  </si>
  <si>
    <t>74,60</t>
  </si>
  <si>
    <t>Сазонов Павел</t>
  </si>
  <si>
    <t>1. Сазонов Павел</t>
  </si>
  <si>
    <t>Открытая (08.06.1986)/32</t>
  </si>
  <si>
    <t>99,50</t>
  </si>
  <si>
    <t>280,0</t>
  </si>
  <si>
    <t>300,0</t>
  </si>
  <si>
    <t>315,0</t>
  </si>
  <si>
    <t>Кондратьев Максим</t>
  </si>
  <si>
    <t>2. Кондратьев Максим</t>
  </si>
  <si>
    <t>Открытая (28.08.1981)/37</t>
  </si>
  <si>
    <t>94,10</t>
  </si>
  <si>
    <t>90,9000</t>
  </si>
  <si>
    <t xml:space="preserve">Ветераны 45 - 49 </t>
  </si>
  <si>
    <t>55,6850</t>
  </si>
  <si>
    <t>125,1600</t>
  </si>
  <si>
    <t>182,9400</t>
  </si>
  <si>
    <t>93,7050</t>
  </si>
  <si>
    <t>Пакселева Наталия</t>
  </si>
  <si>
    <t>1. Пакселева Наталия</t>
  </si>
  <si>
    <t>Открытая (22.08.1989)/29</t>
  </si>
  <si>
    <t>Трофимова Алевтина</t>
  </si>
  <si>
    <t>1. Трофимова Алевтина</t>
  </si>
  <si>
    <t>Ветераны 55 - 59 (15.01.1960)/59</t>
  </si>
  <si>
    <t>59,60</t>
  </si>
  <si>
    <t xml:space="preserve">ДС Ока </t>
  </si>
  <si>
    <t>Баранник Полина</t>
  </si>
  <si>
    <t>1. Баранник Полина</t>
  </si>
  <si>
    <t>Открытая (10.01.1994)/25</t>
  </si>
  <si>
    <t>63,20</t>
  </si>
  <si>
    <t>137,5</t>
  </si>
  <si>
    <t>142,5</t>
  </si>
  <si>
    <t>Романова Нина</t>
  </si>
  <si>
    <t xml:space="preserve">Раменское/Московская область </t>
  </si>
  <si>
    <t>1. Романова Нина</t>
  </si>
  <si>
    <t>Ветераны 40 - 44 (19.05.1978)/40</t>
  </si>
  <si>
    <t>81,90</t>
  </si>
  <si>
    <t>140,0</t>
  </si>
  <si>
    <t>1. Ремизевич Евгений</t>
  </si>
  <si>
    <t>1. Юшко Роман</t>
  </si>
  <si>
    <t>250,0</t>
  </si>
  <si>
    <t>260,0</t>
  </si>
  <si>
    <t>Моисеев Роман</t>
  </si>
  <si>
    <t>1. Моисеев Роман</t>
  </si>
  <si>
    <t>Открытая (27.11.1990)/28</t>
  </si>
  <si>
    <t>92,70</t>
  </si>
  <si>
    <t xml:space="preserve">Кубинка/Московская область </t>
  </si>
  <si>
    <t>245,0</t>
  </si>
  <si>
    <t>257,5</t>
  </si>
  <si>
    <t>215,0</t>
  </si>
  <si>
    <t>220,0</t>
  </si>
  <si>
    <t>147,3175</t>
  </si>
  <si>
    <t>141,5625</t>
  </si>
  <si>
    <t>131,4500</t>
  </si>
  <si>
    <t>82.5</t>
  </si>
  <si>
    <t>135,5100</t>
  </si>
  <si>
    <t xml:space="preserve">Ветераны 55 - 59 </t>
  </si>
  <si>
    <t>125,2662</t>
  </si>
  <si>
    <t>160,2500</t>
  </si>
  <si>
    <t>157,3000</t>
  </si>
  <si>
    <t>130,2300</t>
  </si>
  <si>
    <t>123,1600</t>
  </si>
  <si>
    <t>Кубок Московской области по жиму лежа, народному жиму и становой тяге WPF 2019
WPF Жим лежа Безэкипировочный
Пущино/Московская область 11 мая 2019 г.</t>
  </si>
  <si>
    <t>Кубок Московской области по жиму лежа, народному жиму и становой тяге WPF 2019
WPF c ДК Жим лежа Безэкипировочный
Пущино/Московская область 11 мая 2019 г.</t>
  </si>
  <si>
    <t>Кубок Московской области по жиму лежа, народному жиму и становой тяге WPF 2019
WPF Становая тяга Безэкипировочная
Пущино/Московская область 11 мая 2019 г.</t>
  </si>
  <si>
    <t>Кубок Московской области по жиму лежа, народному жиму и становой тяге WPF 2019
WPF c ДК Становая тяга Безэкипировочная
Пущино/Московская область 11 мая 2019 г.</t>
  </si>
  <si>
    <t>Кубок Московской области по жиму лежа, народному жиму и становой тяге WPF 2019
WPF Народный жим (1/2 вес)
Пущино/Московская область 11 мая 2019 г.</t>
  </si>
  <si>
    <t>Gloss</t>
  </si>
  <si>
    <t>Вес.</t>
  </si>
  <si>
    <t>Повторы</t>
  </si>
  <si>
    <t>Тоннаж</t>
  </si>
  <si>
    <t>29,0</t>
  </si>
  <si>
    <t>1595,0</t>
  </si>
  <si>
    <t>1699,1535</t>
  </si>
  <si>
    <t xml:space="preserve">Gloss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</si>
</sst>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workbookViewId="0">
      <selection activeCell="A27" sqref="A27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9.140625" style="4" bestFit="1" customWidth="1"/>
    <col min="7" max="9" width="5.5703125" style="3" bestFit="1" customWidth="1"/>
    <col min="10" max="10" width="4.85546875" style="3" bestFit="1" customWidth="1"/>
    <col min="11" max="11" width="10.7109375" style="4" customWidth="1"/>
    <col min="12" max="12" width="8.5703125" style="3" bestFit="1" customWidth="1"/>
    <col min="13" max="13" width="13.140625" style="4" bestFit="1" customWidth="1"/>
    <col min="14" max="16384" width="9.140625" style="3"/>
  </cols>
  <sheetData>
    <row r="1" spans="1:13" s="2" customFormat="1" ht="29.1" customHeight="1" x14ac:dyDescent="0.2">
      <c r="A1" s="37" t="s">
        <v>302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 x14ac:dyDescent="0.2">
      <c r="A3" s="43" t="s">
        <v>0</v>
      </c>
      <c r="B3" s="45" t="s">
        <v>5</v>
      </c>
      <c r="C3" s="45" t="s">
        <v>6</v>
      </c>
      <c r="D3" s="47" t="s">
        <v>8</v>
      </c>
      <c r="E3" s="47" t="s">
        <v>3</v>
      </c>
      <c r="F3" s="47" t="s">
        <v>7</v>
      </c>
      <c r="G3" s="47" t="s">
        <v>9</v>
      </c>
      <c r="H3" s="47"/>
      <c r="I3" s="47"/>
      <c r="J3" s="47"/>
      <c r="K3" s="47" t="s">
        <v>109</v>
      </c>
      <c r="L3" s="47" t="s">
        <v>2</v>
      </c>
      <c r="M3" s="48" t="s">
        <v>1</v>
      </c>
    </row>
    <row r="4" spans="1:13" s="1" customFormat="1" ht="21" customHeight="1" thickBot="1" x14ac:dyDescent="0.25">
      <c r="A4" s="44"/>
      <c r="B4" s="46"/>
      <c r="C4" s="46"/>
      <c r="D4" s="46"/>
      <c r="E4" s="46"/>
      <c r="F4" s="46"/>
      <c r="G4" s="5">
        <v>1</v>
      </c>
      <c r="H4" s="5">
        <v>2</v>
      </c>
      <c r="I4" s="5">
        <v>3</v>
      </c>
      <c r="J4" s="5" t="s">
        <v>4</v>
      </c>
      <c r="K4" s="46"/>
      <c r="L4" s="46"/>
      <c r="M4" s="49"/>
    </row>
    <row r="5" spans="1:13" ht="15" x14ac:dyDescent="0.2">
      <c r="A5" s="50" t="s">
        <v>10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x14ac:dyDescent="0.2">
      <c r="A6" s="9" t="s">
        <v>111</v>
      </c>
      <c r="B6" s="9" t="s">
        <v>112</v>
      </c>
      <c r="C6" s="9" t="s">
        <v>113</v>
      </c>
      <c r="D6" s="9" t="str">
        <f>"1,1950"</f>
        <v>1,1950</v>
      </c>
      <c r="E6" s="9" t="s">
        <v>25</v>
      </c>
      <c r="F6" s="9" t="s">
        <v>52</v>
      </c>
      <c r="G6" s="11" t="s">
        <v>114</v>
      </c>
      <c r="H6" s="11" t="s">
        <v>115</v>
      </c>
      <c r="I6" s="10" t="s">
        <v>116</v>
      </c>
      <c r="J6" s="10"/>
      <c r="K6" s="9" t="str">
        <f>"65,0"</f>
        <v>65,0</v>
      </c>
      <c r="L6" s="11" t="str">
        <f>"77,6750"</f>
        <v>77,6750</v>
      </c>
      <c r="M6" s="9" t="s">
        <v>20</v>
      </c>
    </row>
    <row r="7" spans="1:13" x14ac:dyDescent="0.2">
      <c r="A7" s="12" t="s">
        <v>118</v>
      </c>
      <c r="B7" s="12" t="s">
        <v>119</v>
      </c>
      <c r="C7" s="12" t="s">
        <v>120</v>
      </c>
      <c r="D7" s="12" t="str">
        <f>"1,1783"</f>
        <v>1,1783</v>
      </c>
      <c r="E7" s="12" t="s">
        <v>25</v>
      </c>
      <c r="F7" s="12" t="s">
        <v>26</v>
      </c>
      <c r="G7" s="14" t="s">
        <v>121</v>
      </c>
      <c r="H7" s="14" t="s">
        <v>122</v>
      </c>
      <c r="I7" s="14" t="s">
        <v>114</v>
      </c>
      <c r="J7" s="13"/>
      <c r="K7" s="12" t="str">
        <f>"60,0"</f>
        <v>60,0</v>
      </c>
      <c r="L7" s="14" t="str">
        <f>"70,6980"</f>
        <v>70,6980</v>
      </c>
      <c r="M7" s="12" t="s">
        <v>20</v>
      </c>
    </row>
    <row r="8" spans="1:13" x14ac:dyDescent="0.2">
      <c r="A8" s="12" t="s">
        <v>124</v>
      </c>
      <c r="B8" s="12" t="s">
        <v>125</v>
      </c>
      <c r="C8" s="12" t="s">
        <v>126</v>
      </c>
      <c r="D8" s="12" t="str">
        <f>"1,1883"</f>
        <v>1,1883</v>
      </c>
      <c r="E8" s="12" t="s">
        <v>15</v>
      </c>
      <c r="F8" s="12" t="s">
        <v>16</v>
      </c>
      <c r="G8" s="14" t="s">
        <v>127</v>
      </c>
      <c r="H8" s="14" t="s">
        <v>115</v>
      </c>
      <c r="I8" s="14" t="s">
        <v>116</v>
      </c>
      <c r="J8" s="13"/>
      <c r="K8" s="12" t="str">
        <f>"67,5"</f>
        <v>67,5</v>
      </c>
      <c r="L8" s="14" t="str">
        <f>"80,2103"</f>
        <v>80,2103</v>
      </c>
      <c r="M8" s="12" t="s">
        <v>20</v>
      </c>
    </row>
    <row r="9" spans="1:13" x14ac:dyDescent="0.2">
      <c r="A9" s="15" t="s">
        <v>128</v>
      </c>
      <c r="B9" s="15" t="s">
        <v>129</v>
      </c>
      <c r="C9" s="15" t="s">
        <v>120</v>
      </c>
      <c r="D9" s="15" t="str">
        <f>"1,1783"</f>
        <v>1,1783</v>
      </c>
      <c r="E9" s="15" t="s">
        <v>25</v>
      </c>
      <c r="F9" s="15" t="s">
        <v>26</v>
      </c>
      <c r="G9" s="17" t="s">
        <v>121</v>
      </c>
      <c r="H9" s="17" t="s">
        <v>122</v>
      </c>
      <c r="I9" s="17" t="s">
        <v>114</v>
      </c>
      <c r="J9" s="16"/>
      <c r="K9" s="15" t="str">
        <f>"60,0"</f>
        <v>60,0</v>
      </c>
      <c r="L9" s="17" t="str">
        <f>"70,6980"</f>
        <v>70,6980</v>
      </c>
      <c r="M9" s="15" t="s">
        <v>20</v>
      </c>
    </row>
    <row r="11" spans="1:13" ht="15" x14ac:dyDescent="0.2">
      <c r="A11" s="35" t="s">
        <v>130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3" x14ac:dyDescent="0.2">
      <c r="A12" s="6" t="s">
        <v>132</v>
      </c>
      <c r="B12" s="6" t="s">
        <v>133</v>
      </c>
      <c r="C12" s="6" t="s">
        <v>134</v>
      </c>
      <c r="D12" s="6" t="str">
        <f>"1,1325"</f>
        <v>1,1325</v>
      </c>
      <c r="E12" s="6" t="s">
        <v>25</v>
      </c>
      <c r="F12" s="6" t="s">
        <v>135</v>
      </c>
      <c r="G12" s="8" t="s">
        <v>136</v>
      </c>
      <c r="H12" s="8" t="s">
        <v>137</v>
      </c>
      <c r="I12" s="8" t="s">
        <v>138</v>
      </c>
      <c r="J12" s="7"/>
      <c r="K12" s="6" t="str">
        <f>"80,0"</f>
        <v>80,0</v>
      </c>
      <c r="L12" s="8" t="str">
        <f>"90,6000"</f>
        <v>90,6000</v>
      </c>
      <c r="M12" s="6" t="s">
        <v>20</v>
      </c>
    </row>
    <row r="14" spans="1:13" ht="15" x14ac:dyDescent="0.2">
      <c r="A14" s="35" t="s">
        <v>28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3" x14ac:dyDescent="0.2">
      <c r="A15" s="6" t="s">
        <v>140</v>
      </c>
      <c r="B15" s="6" t="s">
        <v>141</v>
      </c>
      <c r="C15" s="6" t="s">
        <v>142</v>
      </c>
      <c r="D15" s="6" t="str">
        <f>"0,8716"</f>
        <v>0,8716</v>
      </c>
      <c r="E15" s="6" t="s">
        <v>25</v>
      </c>
      <c r="F15" s="6" t="s">
        <v>26</v>
      </c>
      <c r="G15" s="8" t="s">
        <v>143</v>
      </c>
      <c r="H15" s="8" t="s">
        <v>121</v>
      </c>
      <c r="I15" s="8" t="s">
        <v>122</v>
      </c>
      <c r="J15" s="7"/>
      <c r="K15" s="6" t="str">
        <f>"55,0"</f>
        <v>55,0</v>
      </c>
      <c r="L15" s="8" t="str">
        <f>"47,9380"</f>
        <v>47,9380</v>
      </c>
      <c r="M15" s="6" t="s">
        <v>20</v>
      </c>
    </row>
    <row r="17" spans="1:13" ht="15" x14ac:dyDescent="0.2">
      <c r="A17" s="35" t="s">
        <v>144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3" x14ac:dyDescent="0.2">
      <c r="A18" s="6" t="s">
        <v>146</v>
      </c>
      <c r="B18" s="6" t="s">
        <v>147</v>
      </c>
      <c r="C18" s="6" t="s">
        <v>148</v>
      </c>
      <c r="D18" s="6" t="str">
        <f>"0,8427"</f>
        <v>0,8427</v>
      </c>
      <c r="E18" s="6" t="s">
        <v>15</v>
      </c>
      <c r="F18" s="6" t="s">
        <v>16</v>
      </c>
      <c r="G18" s="8" t="s">
        <v>137</v>
      </c>
      <c r="H18" s="8" t="s">
        <v>149</v>
      </c>
      <c r="I18" s="8" t="s">
        <v>150</v>
      </c>
      <c r="J18" s="7"/>
      <c r="K18" s="6" t="str">
        <f>"87,5"</f>
        <v>87,5</v>
      </c>
      <c r="L18" s="8" t="str">
        <f>"73,7363"</f>
        <v>73,7363</v>
      </c>
      <c r="M18" s="6" t="s">
        <v>20</v>
      </c>
    </row>
    <row r="20" spans="1:13" ht="15" x14ac:dyDescent="0.2">
      <c r="A20" s="35" t="s">
        <v>151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3" x14ac:dyDescent="0.2">
      <c r="A21" s="9" t="s">
        <v>153</v>
      </c>
      <c r="B21" s="9" t="s">
        <v>154</v>
      </c>
      <c r="C21" s="9" t="s">
        <v>155</v>
      </c>
      <c r="D21" s="9" t="str">
        <f>"0,7159"</f>
        <v>0,7159</v>
      </c>
      <c r="E21" s="9" t="s">
        <v>15</v>
      </c>
      <c r="F21" s="9" t="s">
        <v>16</v>
      </c>
      <c r="G21" s="11" t="s">
        <v>156</v>
      </c>
      <c r="H21" s="11" t="s">
        <v>157</v>
      </c>
      <c r="I21" s="10" t="s">
        <v>158</v>
      </c>
      <c r="J21" s="10"/>
      <c r="K21" s="9" t="str">
        <f>"125,0"</f>
        <v>125,0</v>
      </c>
      <c r="L21" s="11" t="str">
        <f>"89,4875"</f>
        <v>89,4875</v>
      </c>
      <c r="M21" s="9" t="s">
        <v>20</v>
      </c>
    </row>
    <row r="22" spans="1:13" x14ac:dyDescent="0.2">
      <c r="A22" s="15" t="s">
        <v>160</v>
      </c>
      <c r="B22" s="15" t="s">
        <v>161</v>
      </c>
      <c r="C22" s="15" t="s">
        <v>162</v>
      </c>
      <c r="D22" s="15" t="str">
        <f>"0,7235"</f>
        <v>0,7235</v>
      </c>
      <c r="E22" s="15" t="s">
        <v>25</v>
      </c>
      <c r="F22" s="15" t="s">
        <v>26</v>
      </c>
      <c r="G22" s="16" t="s">
        <v>163</v>
      </c>
      <c r="H22" s="17" t="s">
        <v>163</v>
      </c>
      <c r="I22" s="17" t="s">
        <v>164</v>
      </c>
      <c r="J22" s="16"/>
      <c r="K22" s="15" t="str">
        <f>"107,5"</f>
        <v>107,5</v>
      </c>
      <c r="L22" s="17" t="str">
        <f>"77,7763"</f>
        <v>77,7763</v>
      </c>
      <c r="M22" s="15" t="s">
        <v>20</v>
      </c>
    </row>
    <row r="24" spans="1:13" ht="15" x14ac:dyDescent="0.2">
      <c r="A24" s="35" t="s">
        <v>28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3" x14ac:dyDescent="0.2">
      <c r="A25" s="9" t="s">
        <v>166</v>
      </c>
      <c r="B25" s="9" t="s">
        <v>167</v>
      </c>
      <c r="C25" s="9" t="s">
        <v>168</v>
      </c>
      <c r="D25" s="9" t="str">
        <f>"0,6507"</f>
        <v>0,6507</v>
      </c>
      <c r="E25" s="9" t="s">
        <v>15</v>
      </c>
      <c r="F25" s="9" t="s">
        <v>16</v>
      </c>
      <c r="G25" s="11" t="s">
        <v>169</v>
      </c>
      <c r="H25" s="11" t="s">
        <v>170</v>
      </c>
      <c r="I25" s="11" t="s">
        <v>171</v>
      </c>
      <c r="J25" s="10"/>
      <c r="K25" s="9" t="str">
        <f>"160,0"</f>
        <v>160,0</v>
      </c>
      <c r="L25" s="11" t="str">
        <f>"104,1120"</f>
        <v>104,1120</v>
      </c>
      <c r="M25" s="9" t="s">
        <v>172</v>
      </c>
    </row>
    <row r="26" spans="1:13" x14ac:dyDescent="0.2">
      <c r="A26" s="12" t="s">
        <v>174</v>
      </c>
      <c r="B26" s="12" t="s">
        <v>175</v>
      </c>
      <c r="C26" s="12" t="s">
        <v>32</v>
      </c>
      <c r="D26" s="12" t="str">
        <f>"0,6410"</f>
        <v>0,6410</v>
      </c>
      <c r="E26" s="12" t="s">
        <v>25</v>
      </c>
      <c r="F26" s="12" t="s">
        <v>33</v>
      </c>
      <c r="G26" s="14" t="s">
        <v>176</v>
      </c>
      <c r="H26" s="14" t="s">
        <v>169</v>
      </c>
      <c r="I26" s="13" t="s">
        <v>171</v>
      </c>
      <c r="J26" s="13"/>
      <c r="K26" s="12" t="str">
        <f>"155,0"</f>
        <v>155,0</v>
      </c>
      <c r="L26" s="14" t="str">
        <f>"99,3550"</f>
        <v>99,3550</v>
      </c>
      <c r="M26" s="12" t="s">
        <v>20</v>
      </c>
    </row>
    <row r="27" spans="1:13" x14ac:dyDescent="0.2">
      <c r="A27" s="12" t="s">
        <v>42</v>
      </c>
      <c r="B27" s="12" t="s">
        <v>43</v>
      </c>
      <c r="C27" s="12" t="s">
        <v>44</v>
      </c>
      <c r="D27" s="12" t="str">
        <f>"0,6421"</f>
        <v>0,6421</v>
      </c>
      <c r="E27" s="12" t="s">
        <v>25</v>
      </c>
      <c r="F27" s="12" t="s">
        <v>26</v>
      </c>
      <c r="G27" s="13"/>
      <c r="H27" s="13"/>
      <c r="I27" s="13"/>
      <c r="J27" s="13"/>
      <c r="K27" s="12" t="str">
        <f>"0.00"</f>
        <v>0.00</v>
      </c>
      <c r="L27" s="14" t="str">
        <f>"0,0000"</f>
        <v>0,0000</v>
      </c>
      <c r="M27" s="12" t="s">
        <v>20</v>
      </c>
    </row>
    <row r="28" spans="1:13" x14ac:dyDescent="0.2">
      <c r="A28" s="12" t="s">
        <v>166</v>
      </c>
      <c r="B28" s="12" t="s">
        <v>177</v>
      </c>
      <c r="C28" s="12" t="s">
        <v>168</v>
      </c>
      <c r="D28" s="12" t="str">
        <f>"0,6507"</f>
        <v>0,6507</v>
      </c>
      <c r="E28" s="12" t="s">
        <v>15</v>
      </c>
      <c r="F28" s="12" t="s">
        <v>16</v>
      </c>
      <c r="G28" s="14" t="s">
        <v>169</v>
      </c>
      <c r="H28" s="14" t="s">
        <v>170</v>
      </c>
      <c r="I28" s="14" t="s">
        <v>171</v>
      </c>
      <c r="J28" s="13"/>
      <c r="K28" s="12" t="str">
        <f>"160,0"</f>
        <v>160,0</v>
      </c>
      <c r="L28" s="14" t="str">
        <f>"104,1120"</f>
        <v>104,1120</v>
      </c>
      <c r="M28" s="12" t="s">
        <v>172</v>
      </c>
    </row>
    <row r="29" spans="1:13" x14ac:dyDescent="0.2">
      <c r="A29" s="12" t="s">
        <v>179</v>
      </c>
      <c r="B29" s="12" t="s">
        <v>180</v>
      </c>
      <c r="C29" s="12" t="s">
        <v>181</v>
      </c>
      <c r="D29" s="12" t="str">
        <f>"0,6391"</f>
        <v>0,6391</v>
      </c>
      <c r="E29" s="12" t="s">
        <v>25</v>
      </c>
      <c r="F29" s="12" t="s">
        <v>33</v>
      </c>
      <c r="G29" s="14" t="s">
        <v>158</v>
      </c>
      <c r="H29" s="14" t="s">
        <v>182</v>
      </c>
      <c r="I29" s="13" t="s">
        <v>183</v>
      </c>
      <c r="J29" s="13"/>
      <c r="K29" s="12" t="str">
        <f>"150,0"</f>
        <v>150,0</v>
      </c>
      <c r="L29" s="14" t="str">
        <f>"95,8650"</f>
        <v>95,8650</v>
      </c>
      <c r="M29" s="12" t="s">
        <v>20</v>
      </c>
    </row>
    <row r="30" spans="1:13" x14ac:dyDescent="0.2">
      <c r="A30" s="15" t="s">
        <v>185</v>
      </c>
      <c r="B30" s="15" t="s">
        <v>186</v>
      </c>
      <c r="C30" s="15" t="s">
        <v>187</v>
      </c>
      <c r="D30" s="15" t="str">
        <f>"0,6395"</f>
        <v>0,6395</v>
      </c>
      <c r="E30" s="15" t="s">
        <v>25</v>
      </c>
      <c r="F30" s="15" t="s">
        <v>33</v>
      </c>
      <c r="G30" s="17" t="s">
        <v>157</v>
      </c>
      <c r="H30" s="17" t="s">
        <v>158</v>
      </c>
      <c r="I30" s="17" t="s">
        <v>188</v>
      </c>
      <c r="J30" s="16"/>
      <c r="K30" s="15" t="str">
        <f>"135,0"</f>
        <v>135,0</v>
      </c>
      <c r="L30" s="17" t="str">
        <f>"86,3325"</f>
        <v>86,3325</v>
      </c>
      <c r="M30" s="15" t="s">
        <v>20</v>
      </c>
    </row>
    <row r="32" spans="1:13" ht="15" x14ac:dyDescent="0.2">
      <c r="A32" s="35" t="s">
        <v>47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3" x14ac:dyDescent="0.2">
      <c r="A33" s="9" t="s">
        <v>190</v>
      </c>
      <c r="B33" s="9" t="s">
        <v>191</v>
      </c>
      <c r="C33" s="9" t="s">
        <v>192</v>
      </c>
      <c r="D33" s="9" t="str">
        <f>"0,6096"</f>
        <v>0,6096</v>
      </c>
      <c r="E33" s="9" t="s">
        <v>15</v>
      </c>
      <c r="F33" s="9" t="s">
        <v>16</v>
      </c>
      <c r="G33" s="11" t="s">
        <v>41</v>
      </c>
      <c r="H33" s="11" t="s">
        <v>66</v>
      </c>
      <c r="I33" s="10" t="s">
        <v>35</v>
      </c>
      <c r="J33" s="10"/>
      <c r="K33" s="9" t="str">
        <f>"185,0"</f>
        <v>185,0</v>
      </c>
      <c r="L33" s="11" t="str">
        <f>"112,7760"</f>
        <v>112,7760</v>
      </c>
      <c r="M33" s="9" t="s">
        <v>20</v>
      </c>
    </row>
    <row r="34" spans="1:13" x14ac:dyDescent="0.2">
      <c r="A34" s="15" t="s">
        <v>194</v>
      </c>
      <c r="B34" s="15" t="s">
        <v>195</v>
      </c>
      <c r="C34" s="15" t="s">
        <v>196</v>
      </c>
      <c r="D34" s="15" t="str">
        <f>"0,6158"</f>
        <v>0,6158</v>
      </c>
      <c r="E34" s="15" t="s">
        <v>25</v>
      </c>
      <c r="F34" s="15" t="s">
        <v>197</v>
      </c>
      <c r="G34" s="17" t="s">
        <v>156</v>
      </c>
      <c r="H34" s="16" t="s">
        <v>157</v>
      </c>
      <c r="I34" s="16" t="s">
        <v>158</v>
      </c>
      <c r="J34" s="16"/>
      <c r="K34" s="15" t="str">
        <f>"120,0"</f>
        <v>120,0</v>
      </c>
      <c r="L34" s="17" t="str">
        <f>"73,8960"</f>
        <v>73,8960</v>
      </c>
      <c r="M34" s="15" t="s">
        <v>20</v>
      </c>
    </row>
    <row r="36" spans="1:13" ht="15" x14ac:dyDescent="0.2">
      <c r="A36" s="35" t="s">
        <v>68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3" x14ac:dyDescent="0.2">
      <c r="A37" s="6" t="s">
        <v>198</v>
      </c>
      <c r="B37" s="6" t="s">
        <v>199</v>
      </c>
      <c r="C37" s="6" t="s">
        <v>200</v>
      </c>
      <c r="D37" s="6" t="str">
        <f>"0,5749"</f>
        <v>0,5749</v>
      </c>
      <c r="E37" s="6" t="s">
        <v>25</v>
      </c>
      <c r="F37" s="6" t="s">
        <v>201</v>
      </c>
      <c r="G37" s="7"/>
      <c r="H37" s="7"/>
      <c r="I37" s="7"/>
      <c r="J37" s="7"/>
      <c r="K37" s="6" t="str">
        <f>"0.00"</f>
        <v>0.00</v>
      </c>
      <c r="L37" s="8" t="str">
        <f>"0,0000"</f>
        <v>0,0000</v>
      </c>
      <c r="M37" s="6" t="s">
        <v>20</v>
      </c>
    </row>
    <row r="39" spans="1:13" ht="15" x14ac:dyDescent="0.2">
      <c r="E39" s="18" t="s">
        <v>80</v>
      </c>
    </row>
    <row r="40" spans="1:13" ht="15" x14ac:dyDescent="0.2">
      <c r="E40" s="18" t="s">
        <v>81</v>
      </c>
    </row>
    <row r="41" spans="1:13" ht="15" x14ac:dyDescent="0.2">
      <c r="E41" s="18" t="s">
        <v>82</v>
      </c>
    </row>
    <row r="42" spans="1:13" ht="15" x14ac:dyDescent="0.2">
      <c r="E42" s="18" t="s">
        <v>83</v>
      </c>
    </row>
    <row r="43" spans="1:13" ht="15" x14ac:dyDescent="0.2">
      <c r="E43" s="18" t="s">
        <v>83</v>
      </c>
    </row>
    <row r="44" spans="1:13" ht="15" x14ac:dyDescent="0.2">
      <c r="E44" s="18" t="s">
        <v>84</v>
      </c>
    </row>
    <row r="45" spans="1:13" ht="15" x14ac:dyDescent="0.2">
      <c r="E45" s="18"/>
    </row>
    <row r="47" spans="1:13" ht="18" x14ac:dyDescent="0.25">
      <c r="A47" s="19" t="s">
        <v>85</v>
      </c>
      <c r="B47" s="19"/>
    </row>
    <row r="48" spans="1:13" ht="15" x14ac:dyDescent="0.2">
      <c r="A48" s="20" t="s">
        <v>86</v>
      </c>
      <c r="B48" s="20"/>
    </row>
    <row r="49" spans="1:5" ht="14.25" x14ac:dyDescent="0.2">
      <c r="A49" s="22"/>
      <c r="B49" s="23" t="s">
        <v>202</v>
      </c>
    </row>
    <row r="50" spans="1:5" ht="15" x14ac:dyDescent="0.2">
      <c r="A50" s="24" t="s">
        <v>88</v>
      </c>
      <c r="B50" s="24" t="s">
        <v>89</v>
      </c>
      <c r="C50" s="24" t="s">
        <v>90</v>
      </c>
      <c r="D50" s="24" t="s">
        <v>91</v>
      </c>
      <c r="E50" s="24" t="s">
        <v>92</v>
      </c>
    </row>
    <row r="51" spans="1:5" x14ac:dyDescent="0.2">
      <c r="A51" s="21" t="s">
        <v>110</v>
      </c>
      <c r="B51" s="4" t="s">
        <v>203</v>
      </c>
      <c r="C51" s="4" t="s">
        <v>93</v>
      </c>
      <c r="D51" s="4" t="s">
        <v>115</v>
      </c>
      <c r="E51" s="25" t="s">
        <v>204</v>
      </c>
    </row>
    <row r="53" spans="1:5" ht="14.25" x14ac:dyDescent="0.2">
      <c r="A53" s="22"/>
      <c r="B53" s="23" t="s">
        <v>205</v>
      </c>
    </row>
    <row r="54" spans="1:5" ht="15" x14ac:dyDescent="0.2">
      <c r="A54" s="24" t="s">
        <v>88</v>
      </c>
      <c r="B54" s="24" t="s">
        <v>89</v>
      </c>
      <c r="C54" s="24" t="s">
        <v>90</v>
      </c>
      <c r="D54" s="24" t="s">
        <v>91</v>
      </c>
      <c r="E54" s="24" t="s">
        <v>92</v>
      </c>
    </row>
    <row r="55" spans="1:5" x14ac:dyDescent="0.2">
      <c r="A55" s="21" t="s">
        <v>117</v>
      </c>
      <c r="B55" s="4" t="s">
        <v>206</v>
      </c>
      <c r="C55" s="4" t="s">
        <v>93</v>
      </c>
      <c r="D55" s="4" t="s">
        <v>114</v>
      </c>
      <c r="E55" s="25" t="s">
        <v>207</v>
      </c>
    </row>
    <row r="57" spans="1:5" ht="14.25" x14ac:dyDescent="0.2">
      <c r="A57" s="22"/>
      <c r="B57" s="23" t="s">
        <v>87</v>
      </c>
    </row>
    <row r="58" spans="1:5" ht="15" x14ac:dyDescent="0.2">
      <c r="A58" s="24" t="s">
        <v>88</v>
      </c>
      <c r="B58" s="24" t="s">
        <v>89</v>
      </c>
      <c r="C58" s="24" t="s">
        <v>90</v>
      </c>
      <c r="D58" s="24" t="s">
        <v>91</v>
      </c>
      <c r="E58" s="24" t="s">
        <v>92</v>
      </c>
    </row>
    <row r="59" spans="1:5" x14ac:dyDescent="0.2">
      <c r="A59" s="21" t="s">
        <v>131</v>
      </c>
      <c r="B59" s="4" t="s">
        <v>87</v>
      </c>
      <c r="C59" s="4" t="s">
        <v>208</v>
      </c>
      <c r="D59" s="4" t="s">
        <v>138</v>
      </c>
      <c r="E59" s="25" t="s">
        <v>209</v>
      </c>
    </row>
    <row r="60" spans="1:5" x14ac:dyDescent="0.2">
      <c r="A60" s="21" t="s">
        <v>123</v>
      </c>
      <c r="B60" s="4" t="s">
        <v>87</v>
      </c>
      <c r="C60" s="4" t="s">
        <v>93</v>
      </c>
      <c r="D60" s="4" t="s">
        <v>116</v>
      </c>
      <c r="E60" s="25" t="s">
        <v>210</v>
      </c>
    </row>
    <row r="61" spans="1:5" x14ac:dyDescent="0.2">
      <c r="A61" s="21" t="s">
        <v>117</v>
      </c>
      <c r="B61" s="4" t="s">
        <v>87</v>
      </c>
      <c r="C61" s="4" t="s">
        <v>93</v>
      </c>
      <c r="D61" s="4" t="s">
        <v>114</v>
      </c>
      <c r="E61" s="25" t="s">
        <v>207</v>
      </c>
    </row>
    <row r="62" spans="1:5" x14ac:dyDescent="0.2">
      <c r="A62" s="21" t="s">
        <v>139</v>
      </c>
      <c r="B62" s="4" t="s">
        <v>87</v>
      </c>
      <c r="C62" s="4" t="s">
        <v>98</v>
      </c>
      <c r="D62" s="4" t="s">
        <v>122</v>
      </c>
      <c r="E62" s="25" t="s">
        <v>211</v>
      </c>
    </row>
    <row r="65" spans="1:5" ht="15" x14ac:dyDescent="0.2">
      <c r="A65" s="20" t="s">
        <v>95</v>
      </c>
      <c r="B65" s="20"/>
    </row>
    <row r="66" spans="1:5" ht="14.25" x14ac:dyDescent="0.2">
      <c r="A66" s="22"/>
      <c r="B66" s="23" t="s">
        <v>212</v>
      </c>
    </row>
    <row r="67" spans="1:5" ht="15" x14ac:dyDescent="0.2">
      <c r="A67" s="24" t="s">
        <v>88</v>
      </c>
      <c r="B67" s="24" t="s">
        <v>89</v>
      </c>
      <c r="C67" s="24" t="s">
        <v>90</v>
      </c>
      <c r="D67" s="24" t="s">
        <v>91</v>
      </c>
      <c r="E67" s="24" t="s">
        <v>92</v>
      </c>
    </row>
    <row r="68" spans="1:5" x14ac:dyDescent="0.2">
      <c r="A68" s="21" t="s">
        <v>145</v>
      </c>
      <c r="B68" s="4" t="s">
        <v>203</v>
      </c>
      <c r="C68" s="4" t="s">
        <v>213</v>
      </c>
      <c r="D68" s="4" t="s">
        <v>150</v>
      </c>
      <c r="E68" s="25" t="s">
        <v>214</v>
      </c>
    </row>
    <row r="70" spans="1:5" ht="14.25" x14ac:dyDescent="0.2">
      <c r="A70" s="22"/>
      <c r="B70" s="23" t="s">
        <v>87</v>
      </c>
    </row>
    <row r="71" spans="1:5" ht="15" x14ac:dyDescent="0.2">
      <c r="A71" s="24" t="s">
        <v>88</v>
      </c>
      <c r="B71" s="24" t="s">
        <v>89</v>
      </c>
      <c r="C71" s="24" t="s">
        <v>90</v>
      </c>
      <c r="D71" s="24" t="s">
        <v>91</v>
      </c>
      <c r="E71" s="24" t="s">
        <v>92</v>
      </c>
    </row>
    <row r="72" spans="1:5" x14ac:dyDescent="0.2">
      <c r="A72" s="21" t="s">
        <v>189</v>
      </c>
      <c r="B72" s="4" t="s">
        <v>87</v>
      </c>
      <c r="C72" s="4" t="s">
        <v>96</v>
      </c>
      <c r="D72" s="4" t="s">
        <v>66</v>
      </c>
      <c r="E72" s="25" t="s">
        <v>215</v>
      </c>
    </row>
    <row r="73" spans="1:5" x14ac:dyDescent="0.2">
      <c r="A73" s="21" t="s">
        <v>165</v>
      </c>
      <c r="B73" s="4" t="s">
        <v>87</v>
      </c>
      <c r="C73" s="4" t="s">
        <v>98</v>
      </c>
      <c r="D73" s="4" t="s">
        <v>171</v>
      </c>
      <c r="E73" s="25" t="s">
        <v>216</v>
      </c>
    </row>
    <row r="74" spans="1:5" x14ac:dyDescent="0.2">
      <c r="A74" s="21" t="s">
        <v>173</v>
      </c>
      <c r="B74" s="4" t="s">
        <v>87</v>
      </c>
      <c r="C74" s="4" t="s">
        <v>98</v>
      </c>
      <c r="D74" s="4" t="s">
        <v>169</v>
      </c>
      <c r="E74" s="25" t="s">
        <v>217</v>
      </c>
    </row>
    <row r="75" spans="1:5" x14ac:dyDescent="0.2">
      <c r="A75" s="21" t="s">
        <v>152</v>
      </c>
      <c r="B75" s="4" t="s">
        <v>87</v>
      </c>
      <c r="C75" s="4" t="s">
        <v>218</v>
      </c>
      <c r="D75" s="4" t="s">
        <v>157</v>
      </c>
      <c r="E75" s="25" t="s">
        <v>219</v>
      </c>
    </row>
    <row r="76" spans="1:5" x14ac:dyDescent="0.2">
      <c r="A76" s="21" t="s">
        <v>159</v>
      </c>
      <c r="B76" s="4" t="s">
        <v>87</v>
      </c>
      <c r="C76" s="4" t="s">
        <v>218</v>
      </c>
      <c r="D76" s="4" t="s">
        <v>164</v>
      </c>
      <c r="E76" s="25" t="s">
        <v>220</v>
      </c>
    </row>
    <row r="78" spans="1:5" ht="14.25" x14ac:dyDescent="0.2">
      <c r="A78" s="22"/>
      <c r="B78" s="23" t="s">
        <v>106</v>
      </c>
    </row>
    <row r="79" spans="1:5" ht="15" x14ac:dyDescent="0.2">
      <c r="A79" s="24" t="s">
        <v>88</v>
      </c>
      <c r="B79" s="24" t="s">
        <v>89</v>
      </c>
      <c r="C79" s="24" t="s">
        <v>90</v>
      </c>
      <c r="D79" s="24" t="s">
        <v>91</v>
      </c>
      <c r="E79" s="24" t="s">
        <v>92</v>
      </c>
    </row>
    <row r="80" spans="1:5" x14ac:dyDescent="0.2">
      <c r="A80" s="21" t="s">
        <v>165</v>
      </c>
      <c r="B80" s="4" t="s">
        <v>107</v>
      </c>
      <c r="C80" s="4" t="s">
        <v>98</v>
      </c>
      <c r="D80" s="4" t="s">
        <v>171</v>
      </c>
      <c r="E80" s="25" t="s">
        <v>216</v>
      </c>
    </row>
    <row r="81" spans="1:5" x14ac:dyDescent="0.2">
      <c r="A81" s="21" t="s">
        <v>178</v>
      </c>
      <c r="B81" s="4" t="s">
        <v>107</v>
      </c>
      <c r="C81" s="4" t="s">
        <v>98</v>
      </c>
      <c r="D81" s="4" t="s">
        <v>182</v>
      </c>
      <c r="E81" s="25" t="s">
        <v>221</v>
      </c>
    </row>
    <row r="82" spans="1:5" x14ac:dyDescent="0.2">
      <c r="A82" s="21" t="s">
        <v>184</v>
      </c>
      <c r="B82" s="4" t="s">
        <v>222</v>
      </c>
      <c r="C82" s="4" t="s">
        <v>98</v>
      </c>
      <c r="D82" s="4" t="s">
        <v>188</v>
      </c>
      <c r="E82" s="25" t="s">
        <v>223</v>
      </c>
    </row>
    <row r="83" spans="1:5" x14ac:dyDescent="0.2">
      <c r="A83" s="21" t="s">
        <v>193</v>
      </c>
      <c r="B83" s="4" t="s">
        <v>107</v>
      </c>
      <c r="C83" s="4" t="s">
        <v>96</v>
      </c>
      <c r="D83" s="4" t="s">
        <v>156</v>
      </c>
      <c r="E83" s="25" t="s">
        <v>224</v>
      </c>
    </row>
  </sheetData>
  <mergeCells count="19">
    <mergeCell ref="A17:L17"/>
    <mergeCell ref="A20:L20"/>
    <mergeCell ref="A24:L24"/>
    <mergeCell ref="A32:L32"/>
    <mergeCell ref="A36:L36"/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11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B32" sqref="B3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9.85546875" style="4" bestFit="1" customWidth="1"/>
    <col min="7" max="9" width="5.5703125" style="3" bestFit="1" customWidth="1"/>
    <col min="10" max="10" width="4.85546875" style="3" bestFit="1" customWidth="1"/>
    <col min="11" max="11" width="10.85546875" style="4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7" t="s">
        <v>304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 x14ac:dyDescent="0.2">
      <c r="A3" s="43" t="s">
        <v>0</v>
      </c>
      <c r="B3" s="45" t="s">
        <v>5</v>
      </c>
      <c r="C3" s="45" t="s">
        <v>6</v>
      </c>
      <c r="D3" s="47" t="s">
        <v>8</v>
      </c>
      <c r="E3" s="47" t="s">
        <v>3</v>
      </c>
      <c r="F3" s="47" t="s">
        <v>7</v>
      </c>
      <c r="G3" s="47" t="s">
        <v>225</v>
      </c>
      <c r="H3" s="47"/>
      <c r="I3" s="47"/>
      <c r="J3" s="47"/>
      <c r="K3" s="47" t="s">
        <v>109</v>
      </c>
      <c r="L3" s="47" t="s">
        <v>2</v>
      </c>
      <c r="M3" s="48" t="s">
        <v>1</v>
      </c>
    </row>
    <row r="4" spans="1:13" s="1" customFormat="1" ht="21" customHeight="1" thickBot="1" x14ac:dyDescent="0.25">
      <c r="A4" s="44"/>
      <c r="B4" s="46"/>
      <c r="C4" s="46"/>
      <c r="D4" s="46"/>
      <c r="E4" s="46"/>
      <c r="F4" s="46"/>
      <c r="G4" s="5">
        <v>1</v>
      </c>
      <c r="H4" s="5">
        <v>2</v>
      </c>
      <c r="I4" s="5">
        <v>3</v>
      </c>
      <c r="J4" s="5" t="s">
        <v>4</v>
      </c>
      <c r="K4" s="46"/>
      <c r="L4" s="46"/>
      <c r="M4" s="49"/>
    </row>
    <row r="5" spans="1:13" ht="15" x14ac:dyDescent="0.2">
      <c r="A5" s="50" t="s">
        <v>10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x14ac:dyDescent="0.2">
      <c r="A6" s="6" t="s">
        <v>258</v>
      </c>
      <c r="B6" s="6" t="s">
        <v>259</v>
      </c>
      <c r="C6" s="6" t="s">
        <v>113</v>
      </c>
      <c r="D6" s="6" t="str">
        <f>"1,1950"</f>
        <v>1,1950</v>
      </c>
      <c r="E6" s="6" t="s">
        <v>15</v>
      </c>
      <c r="F6" s="6" t="s">
        <v>16</v>
      </c>
      <c r="G6" s="8" t="s">
        <v>163</v>
      </c>
      <c r="H6" s="8" t="s">
        <v>164</v>
      </c>
      <c r="I6" s="8" t="s">
        <v>27</v>
      </c>
      <c r="J6" s="7"/>
      <c r="K6" s="6" t="str">
        <f>"110,0"</f>
        <v>110,0</v>
      </c>
      <c r="L6" s="8" t="str">
        <f>"131,4500"</f>
        <v>131,4500</v>
      </c>
      <c r="M6" s="6" t="s">
        <v>20</v>
      </c>
    </row>
    <row r="8" spans="1:13" ht="15" x14ac:dyDescent="0.2">
      <c r="A8" s="35" t="s">
        <v>130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3" x14ac:dyDescent="0.2">
      <c r="A9" s="9" t="s">
        <v>132</v>
      </c>
      <c r="B9" s="9" t="s">
        <v>133</v>
      </c>
      <c r="C9" s="9" t="s">
        <v>134</v>
      </c>
      <c r="D9" s="9" t="str">
        <f>"1,1325"</f>
        <v>1,1325</v>
      </c>
      <c r="E9" s="9" t="s">
        <v>25</v>
      </c>
      <c r="F9" s="9" t="s">
        <v>135</v>
      </c>
      <c r="G9" s="11" t="s">
        <v>157</v>
      </c>
      <c r="H9" s="10" t="s">
        <v>158</v>
      </c>
      <c r="I9" s="10" t="s">
        <v>158</v>
      </c>
      <c r="J9" s="10"/>
      <c r="K9" s="9" t="str">
        <f>"125,0"</f>
        <v>125,0</v>
      </c>
      <c r="L9" s="11" t="str">
        <f>"141,5625"</f>
        <v>141,5625</v>
      </c>
      <c r="M9" s="9" t="s">
        <v>20</v>
      </c>
    </row>
    <row r="10" spans="1:13" x14ac:dyDescent="0.2">
      <c r="A10" s="15" t="s">
        <v>261</v>
      </c>
      <c r="B10" s="15" t="s">
        <v>262</v>
      </c>
      <c r="C10" s="15" t="s">
        <v>263</v>
      </c>
      <c r="D10" s="15" t="str">
        <f>"1,1207"</f>
        <v>1,1207</v>
      </c>
      <c r="E10" s="15" t="s">
        <v>264</v>
      </c>
      <c r="F10" s="15" t="s">
        <v>16</v>
      </c>
      <c r="G10" s="17" t="s">
        <v>137</v>
      </c>
      <c r="H10" s="17" t="s">
        <v>230</v>
      </c>
      <c r="I10" s="16" t="s">
        <v>231</v>
      </c>
      <c r="J10" s="16"/>
      <c r="K10" s="15" t="str">
        <f>"85,0"</f>
        <v>85,0</v>
      </c>
      <c r="L10" s="17" t="str">
        <f>"125,2662"</f>
        <v>125,2662</v>
      </c>
      <c r="M10" s="15" t="s">
        <v>20</v>
      </c>
    </row>
    <row r="12" spans="1:13" ht="15" x14ac:dyDescent="0.2">
      <c r="A12" s="35" t="s">
        <v>144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3" x14ac:dyDescent="0.2">
      <c r="A13" s="6" t="s">
        <v>266</v>
      </c>
      <c r="B13" s="6" t="s">
        <v>267</v>
      </c>
      <c r="C13" s="6" t="s">
        <v>268</v>
      </c>
      <c r="D13" s="6" t="str">
        <f>"1,0714"</f>
        <v>1,0714</v>
      </c>
      <c r="E13" s="6" t="s">
        <v>25</v>
      </c>
      <c r="F13" s="6" t="s">
        <v>26</v>
      </c>
      <c r="G13" s="8" t="s">
        <v>156</v>
      </c>
      <c r="H13" s="8" t="s">
        <v>269</v>
      </c>
      <c r="I13" s="7" t="s">
        <v>270</v>
      </c>
      <c r="J13" s="7"/>
      <c r="K13" s="6" t="str">
        <f>"137,5"</f>
        <v>137,5</v>
      </c>
      <c r="L13" s="8" t="str">
        <f>"147,3175"</f>
        <v>147,3175</v>
      </c>
      <c r="M13" s="6" t="s">
        <v>20</v>
      </c>
    </row>
    <row r="15" spans="1:13" ht="15" x14ac:dyDescent="0.2">
      <c r="A15" s="35" t="s">
        <v>21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3" x14ac:dyDescent="0.2">
      <c r="A16" s="15" t="s">
        <v>273</v>
      </c>
      <c r="B16" s="15" t="s">
        <v>274</v>
      </c>
      <c r="C16" s="15" t="s">
        <v>275</v>
      </c>
      <c r="D16" s="15" t="str">
        <f>"0,9034"</f>
        <v>0,9034</v>
      </c>
      <c r="E16" s="15" t="s">
        <v>25</v>
      </c>
      <c r="F16" s="15" t="s">
        <v>272</v>
      </c>
      <c r="G16" s="17" t="s">
        <v>276</v>
      </c>
      <c r="H16" s="17" t="s">
        <v>176</v>
      </c>
      <c r="I16" s="17" t="s">
        <v>182</v>
      </c>
      <c r="J16" s="16"/>
      <c r="K16" s="15" t="str">
        <f>"150,0"</f>
        <v>150,0</v>
      </c>
      <c r="L16" s="17" t="str">
        <f>"135,5100"</f>
        <v>135,5100</v>
      </c>
      <c r="M16" s="15" t="s">
        <v>20</v>
      </c>
    </row>
    <row r="18" spans="1:13" ht="15" x14ac:dyDescent="0.2">
      <c r="A18" s="35" t="s">
        <v>151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3" x14ac:dyDescent="0.2">
      <c r="A19" s="6" t="s">
        <v>277</v>
      </c>
      <c r="B19" s="6" t="s">
        <v>161</v>
      </c>
      <c r="C19" s="6" t="s">
        <v>162</v>
      </c>
      <c r="D19" s="6" t="str">
        <f>"0,7235"</f>
        <v>0,7235</v>
      </c>
      <c r="E19" s="6" t="s">
        <v>25</v>
      </c>
      <c r="F19" s="6" t="s">
        <v>26</v>
      </c>
      <c r="G19" s="8" t="s">
        <v>40</v>
      </c>
      <c r="H19" s="8" t="s">
        <v>53</v>
      </c>
      <c r="I19" s="7" t="s">
        <v>66</v>
      </c>
      <c r="J19" s="7"/>
      <c r="K19" s="6" t="str">
        <f>"180,0"</f>
        <v>180,0</v>
      </c>
      <c r="L19" s="8" t="str">
        <f>"130,2300"</f>
        <v>130,2300</v>
      </c>
      <c r="M19" s="6" t="s">
        <v>20</v>
      </c>
    </row>
    <row r="21" spans="1:13" ht="15" x14ac:dyDescent="0.2">
      <c r="A21" s="35" t="s">
        <v>28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3" x14ac:dyDescent="0.2">
      <c r="A22" s="6" t="s">
        <v>278</v>
      </c>
      <c r="B22" s="6" t="s">
        <v>175</v>
      </c>
      <c r="C22" s="6" t="s">
        <v>32</v>
      </c>
      <c r="D22" s="6" t="str">
        <f>"0,6410"</f>
        <v>0,6410</v>
      </c>
      <c r="E22" s="6" t="s">
        <v>25</v>
      </c>
      <c r="F22" s="6" t="s">
        <v>33</v>
      </c>
      <c r="G22" s="7" t="s">
        <v>279</v>
      </c>
      <c r="H22" s="8" t="s">
        <v>279</v>
      </c>
      <c r="I22" s="7" t="s">
        <v>280</v>
      </c>
      <c r="J22" s="7"/>
      <c r="K22" s="6" t="str">
        <f>"250,0"</f>
        <v>250,0</v>
      </c>
      <c r="L22" s="8" t="str">
        <f>"160,2500"</f>
        <v>160,2500</v>
      </c>
      <c r="M22" s="6" t="s">
        <v>20</v>
      </c>
    </row>
    <row r="24" spans="1:13" ht="15" x14ac:dyDescent="0.2">
      <c r="A24" s="35" t="s">
        <v>47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3" x14ac:dyDescent="0.2">
      <c r="A25" s="9" t="s">
        <v>282</v>
      </c>
      <c r="B25" s="9" t="s">
        <v>283</v>
      </c>
      <c r="C25" s="9" t="s">
        <v>284</v>
      </c>
      <c r="D25" s="9" t="str">
        <f>"0,6292"</f>
        <v>0,6292</v>
      </c>
      <c r="E25" s="9" t="s">
        <v>25</v>
      </c>
      <c r="F25" s="9" t="s">
        <v>285</v>
      </c>
      <c r="G25" s="11" t="s">
        <v>286</v>
      </c>
      <c r="H25" s="11" t="s">
        <v>279</v>
      </c>
      <c r="I25" s="10" t="s">
        <v>287</v>
      </c>
      <c r="J25" s="10"/>
      <c r="K25" s="9" t="str">
        <f>"250,0"</f>
        <v>250,0</v>
      </c>
      <c r="L25" s="11" t="str">
        <f>"157,3000"</f>
        <v>157,3000</v>
      </c>
      <c r="M25" s="9" t="s">
        <v>20</v>
      </c>
    </row>
    <row r="26" spans="1:13" x14ac:dyDescent="0.2">
      <c r="A26" s="15" t="s">
        <v>194</v>
      </c>
      <c r="B26" s="15" t="s">
        <v>195</v>
      </c>
      <c r="C26" s="15" t="s">
        <v>196</v>
      </c>
      <c r="D26" s="15" t="str">
        <f>"0,6158"</f>
        <v>0,6158</v>
      </c>
      <c r="E26" s="15" t="s">
        <v>25</v>
      </c>
      <c r="F26" s="15" t="s">
        <v>197</v>
      </c>
      <c r="G26" s="17" t="s">
        <v>55</v>
      </c>
      <c r="H26" s="16" t="s">
        <v>288</v>
      </c>
      <c r="I26" s="16" t="s">
        <v>289</v>
      </c>
      <c r="J26" s="16"/>
      <c r="K26" s="15" t="str">
        <f>"200,0"</f>
        <v>200,0</v>
      </c>
      <c r="L26" s="17" t="str">
        <f>"123,1600"</f>
        <v>123,1600</v>
      </c>
      <c r="M26" s="15" t="s">
        <v>20</v>
      </c>
    </row>
    <row r="28" spans="1:13" ht="15" x14ac:dyDescent="0.2">
      <c r="E28" s="18" t="s">
        <v>80</v>
      </c>
    </row>
    <row r="29" spans="1:13" ht="15" x14ac:dyDescent="0.2">
      <c r="E29" s="18" t="s">
        <v>81</v>
      </c>
    </row>
    <row r="30" spans="1:13" ht="15" x14ac:dyDescent="0.2">
      <c r="E30" s="18" t="s">
        <v>82</v>
      </c>
    </row>
    <row r="31" spans="1:13" ht="15" x14ac:dyDescent="0.2">
      <c r="E31" s="18" t="s">
        <v>83</v>
      </c>
    </row>
    <row r="32" spans="1:13" ht="15" x14ac:dyDescent="0.2">
      <c r="E32" s="18" t="s">
        <v>83</v>
      </c>
    </row>
    <row r="33" spans="1:5" ht="15" x14ac:dyDescent="0.2">
      <c r="E33" s="18" t="s">
        <v>84</v>
      </c>
    </row>
    <row r="34" spans="1:5" ht="15" x14ac:dyDescent="0.2">
      <c r="E34" s="18"/>
    </row>
    <row r="36" spans="1:5" ht="18" x14ac:dyDescent="0.25">
      <c r="A36" s="19" t="s">
        <v>85</v>
      </c>
      <c r="B36" s="19"/>
    </row>
    <row r="37" spans="1:5" ht="15" x14ac:dyDescent="0.2">
      <c r="A37" s="20" t="s">
        <v>86</v>
      </c>
      <c r="B37" s="20"/>
    </row>
    <row r="38" spans="1:5" ht="14.25" x14ac:dyDescent="0.2">
      <c r="A38" s="22"/>
      <c r="B38" s="23" t="s">
        <v>87</v>
      </c>
    </row>
    <row r="39" spans="1:5" ht="15" x14ac:dyDescent="0.2">
      <c r="A39" s="24" t="s">
        <v>88</v>
      </c>
      <c r="B39" s="24" t="s">
        <v>89</v>
      </c>
      <c r="C39" s="24" t="s">
        <v>90</v>
      </c>
      <c r="D39" s="24" t="s">
        <v>91</v>
      </c>
      <c r="E39" s="24" t="s">
        <v>92</v>
      </c>
    </row>
    <row r="40" spans="1:5" x14ac:dyDescent="0.2">
      <c r="A40" s="21" t="s">
        <v>265</v>
      </c>
      <c r="B40" s="4" t="s">
        <v>87</v>
      </c>
      <c r="C40" s="4" t="s">
        <v>213</v>
      </c>
      <c r="D40" s="4" t="s">
        <v>269</v>
      </c>
      <c r="E40" s="25" t="s">
        <v>290</v>
      </c>
    </row>
    <row r="41" spans="1:5" x14ac:dyDescent="0.2">
      <c r="A41" s="21" t="s">
        <v>131</v>
      </c>
      <c r="B41" s="4" t="s">
        <v>87</v>
      </c>
      <c r="C41" s="4" t="s">
        <v>208</v>
      </c>
      <c r="D41" s="4" t="s">
        <v>157</v>
      </c>
      <c r="E41" s="25" t="s">
        <v>291</v>
      </c>
    </row>
    <row r="42" spans="1:5" x14ac:dyDescent="0.2">
      <c r="A42" s="21" t="s">
        <v>257</v>
      </c>
      <c r="B42" s="4" t="s">
        <v>87</v>
      </c>
      <c r="C42" s="4" t="s">
        <v>93</v>
      </c>
      <c r="D42" s="4" t="s">
        <v>27</v>
      </c>
      <c r="E42" s="25" t="s">
        <v>292</v>
      </c>
    </row>
    <row r="44" spans="1:5" ht="14.25" x14ac:dyDescent="0.2">
      <c r="A44" s="22"/>
      <c r="B44" s="23" t="s">
        <v>106</v>
      </c>
    </row>
    <row r="45" spans="1:5" ht="15" x14ac:dyDescent="0.2">
      <c r="A45" s="24" t="s">
        <v>88</v>
      </c>
      <c r="B45" s="24" t="s">
        <v>89</v>
      </c>
      <c r="C45" s="24" t="s">
        <v>90</v>
      </c>
      <c r="D45" s="24" t="s">
        <v>91</v>
      </c>
      <c r="E45" s="24" t="s">
        <v>92</v>
      </c>
    </row>
    <row r="46" spans="1:5" x14ac:dyDescent="0.2">
      <c r="A46" s="21" t="s">
        <v>271</v>
      </c>
      <c r="B46" s="4" t="s">
        <v>107</v>
      </c>
      <c r="C46" s="4" t="s">
        <v>293</v>
      </c>
      <c r="D46" s="4" t="s">
        <v>182</v>
      </c>
      <c r="E46" s="25" t="s">
        <v>294</v>
      </c>
    </row>
    <row r="47" spans="1:5" x14ac:dyDescent="0.2">
      <c r="A47" s="21" t="s">
        <v>260</v>
      </c>
      <c r="B47" s="4" t="s">
        <v>295</v>
      </c>
      <c r="C47" s="4" t="s">
        <v>208</v>
      </c>
      <c r="D47" s="4" t="s">
        <v>230</v>
      </c>
      <c r="E47" s="25" t="s">
        <v>296</v>
      </c>
    </row>
    <row r="50" spans="1:5" ht="15" x14ac:dyDescent="0.2">
      <c r="A50" s="20" t="s">
        <v>95</v>
      </c>
      <c r="B50" s="20"/>
    </row>
    <row r="51" spans="1:5" ht="14.25" x14ac:dyDescent="0.2">
      <c r="A51" s="22"/>
      <c r="B51" s="23" t="s">
        <v>87</v>
      </c>
    </row>
    <row r="52" spans="1:5" ht="15" x14ac:dyDescent="0.2">
      <c r="A52" s="24" t="s">
        <v>88</v>
      </c>
      <c r="B52" s="24" t="s">
        <v>89</v>
      </c>
      <c r="C52" s="24" t="s">
        <v>90</v>
      </c>
      <c r="D52" s="24" t="s">
        <v>91</v>
      </c>
      <c r="E52" s="24" t="s">
        <v>92</v>
      </c>
    </row>
    <row r="53" spans="1:5" x14ac:dyDescent="0.2">
      <c r="A53" s="21" t="s">
        <v>173</v>
      </c>
      <c r="B53" s="4" t="s">
        <v>87</v>
      </c>
      <c r="C53" s="4" t="s">
        <v>98</v>
      </c>
      <c r="D53" s="4" t="s">
        <v>279</v>
      </c>
      <c r="E53" s="25" t="s">
        <v>297</v>
      </c>
    </row>
    <row r="54" spans="1:5" x14ac:dyDescent="0.2">
      <c r="A54" s="21" t="s">
        <v>281</v>
      </c>
      <c r="B54" s="4" t="s">
        <v>87</v>
      </c>
      <c r="C54" s="4" t="s">
        <v>96</v>
      </c>
      <c r="D54" s="4" t="s">
        <v>279</v>
      </c>
      <c r="E54" s="25" t="s">
        <v>298</v>
      </c>
    </row>
    <row r="55" spans="1:5" x14ac:dyDescent="0.2">
      <c r="A55" s="21" t="s">
        <v>159</v>
      </c>
      <c r="B55" s="4" t="s">
        <v>87</v>
      </c>
      <c r="C55" s="4" t="s">
        <v>218</v>
      </c>
      <c r="D55" s="4" t="s">
        <v>53</v>
      </c>
      <c r="E55" s="25" t="s">
        <v>299</v>
      </c>
    </row>
    <row r="57" spans="1:5" ht="14.25" x14ac:dyDescent="0.2">
      <c r="A57" s="22"/>
      <c r="B57" s="23" t="s">
        <v>106</v>
      </c>
    </row>
    <row r="58" spans="1:5" ht="15" x14ac:dyDescent="0.2">
      <c r="A58" s="24" t="s">
        <v>88</v>
      </c>
      <c r="B58" s="24" t="s">
        <v>89</v>
      </c>
      <c r="C58" s="24" t="s">
        <v>90</v>
      </c>
      <c r="D58" s="24" t="s">
        <v>91</v>
      </c>
      <c r="E58" s="24" t="s">
        <v>92</v>
      </c>
    </row>
    <row r="59" spans="1:5" x14ac:dyDescent="0.2">
      <c r="A59" s="21" t="s">
        <v>193</v>
      </c>
      <c r="B59" s="4" t="s">
        <v>107</v>
      </c>
      <c r="C59" s="4" t="s">
        <v>96</v>
      </c>
      <c r="D59" s="4" t="s">
        <v>55</v>
      </c>
      <c r="E59" s="25" t="s">
        <v>300</v>
      </c>
    </row>
  </sheetData>
  <mergeCells count="18">
    <mergeCell ref="A15:L15"/>
    <mergeCell ref="A18:L18"/>
    <mergeCell ref="A21:L21"/>
    <mergeCell ref="A24:L24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56"/>
  <sheetViews>
    <sheetView zoomScaleNormal="100" workbookViewId="0">
      <selection activeCell="A14" sqref="A14:XFD14"/>
    </sheetView>
  </sheetViews>
  <sheetFormatPr defaultRowHeight="12.75" x14ac:dyDescent="0.2"/>
  <cols>
    <col min="1" max="1" width="25.28515625" style="4" customWidth="1"/>
    <col min="2" max="2" width="30.7109375" style="4" customWidth="1"/>
    <col min="3" max="3" width="11" style="30" customWidth="1"/>
    <col min="4" max="4" width="8.42578125" style="30" bestFit="1" customWidth="1"/>
    <col min="5" max="5" width="22.140625" style="4" customWidth="1"/>
    <col min="6" max="6" width="28.5703125" style="4" bestFit="1" customWidth="1"/>
    <col min="7" max="9" width="5.5703125" style="3" bestFit="1" customWidth="1"/>
    <col min="10" max="10" width="4.85546875" style="3" bestFit="1" customWidth="1"/>
    <col min="11" max="11" width="11.7109375" style="30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7" t="s">
        <v>301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 x14ac:dyDescent="0.2">
      <c r="A3" s="43" t="s">
        <v>0</v>
      </c>
      <c r="B3" s="45" t="s">
        <v>5</v>
      </c>
      <c r="C3" s="45" t="s">
        <v>6</v>
      </c>
      <c r="D3" s="47" t="s">
        <v>8</v>
      </c>
      <c r="E3" s="47" t="s">
        <v>3</v>
      </c>
      <c r="F3" s="47" t="s">
        <v>7</v>
      </c>
      <c r="G3" s="47" t="s">
        <v>9</v>
      </c>
      <c r="H3" s="47"/>
      <c r="I3" s="47"/>
      <c r="J3" s="47"/>
      <c r="K3" s="52" t="s">
        <v>109</v>
      </c>
      <c r="L3" s="47" t="s">
        <v>2</v>
      </c>
      <c r="M3" s="48" t="s">
        <v>1</v>
      </c>
    </row>
    <row r="4" spans="1:13" s="1" customFormat="1" ht="33" customHeight="1" thickBot="1" x14ac:dyDescent="0.25">
      <c r="A4" s="44"/>
      <c r="B4" s="46"/>
      <c r="C4" s="46"/>
      <c r="D4" s="46"/>
      <c r="E4" s="46"/>
      <c r="F4" s="46"/>
      <c r="G4" s="5">
        <v>1</v>
      </c>
      <c r="H4" s="5">
        <v>2</v>
      </c>
      <c r="I4" s="5">
        <v>3</v>
      </c>
      <c r="J4" s="5" t="s">
        <v>4</v>
      </c>
      <c r="K4" s="53"/>
      <c r="L4" s="46"/>
      <c r="M4" s="49"/>
    </row>
    <row r="5" spans="1:13" ht="15" x14ac:dyDescent="0.2">
      <c r="A5" s="50" t="s">
        <v>10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x14ac:dyDescent="0.2">
      <c r="A6" s="6" t="s">
        <v>12</v>
      </c>
      <c r="B6" s="6" t="s">
        <v>13</v>
      </c>
      <c r="C6" s="26" t="s">
        <v>14</v>
      </c>
      <c r="D6" s="26" t="str">
        <f>"1,2002"</f>
        <v>1,2002</v>
      </c>
      <c r="E6" s="6" t="s">
        <v>15</v>
      </c>
      <c r="F6" s="6" t="s">
        <v>16</v>
      </c>
      <c r="G6" s="8" t="s">
        <v>17</v>
      </c>
      <c r="H6" s="8" t="s">
        <v>18</v>
      </c>
      <c r="I6" s="8" t="s">
        <v>19</v>
      </c>
      <c r="J6" s="7"/>
      <c r="K6" s="26" t="str">
        <f>"47,5"</f>
        <v>47,5</v>
      </c>
      <c r="L6" s="8" t="str">
        <f>"57,0095"</f>
        <v>57,0095</v>
      </c>
      <c r="M6" s="6" t="s">
        <v>20</v>
      </c>
    </row>
    <row r="8" spans="1:13" ht="15" x14ac:dyDescent="0.2">
      <c r="A8" s="35" t="s">
        <v>21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3" x14ac:dyDescent="0.2">
      <c r="A9" s="6" t="s">
        <v>22</v>
      </c>
      <c r="B9" s="6" t="s">
        <v>23</v>
      </c>
      <c r="C9" s="26" t="s">
        <v>24</v>
      </c>
      <c r="D9" s="26" t="str">
        <f>"0,6838"</f>
        <v>0,6838</v>
      </c>
      <c r="E9" s="6" t="s">
        <v>25</v>
      </c>
      <c r="F9" s="6" t="s">
        <v>26</v>
      </c>
      <c r="G9" s="7" t="s">
        <v>27</v>
      </c>
      <c r="H9" s="7" t="s">
        <v>27</v>
      </c>
      <c r="I9" s="7" t="s">
        <v>27</v>
      </c>
      <c r="J9" s="7"/>
      <c r="K9" s="26" t="str">
        <f>"0.00"</f>
        <v>0.00</v>
      </c>
      <c r="L9" s="8" t="str">
        <f>"0,0000"</f>
        <v>0,0000</v>
      </c>
      <c r="M9" s="6" t="s">
        <v>20</v>
      </c>
    </row>
    <row r="11" spans="1:13" ht="15" x14ac:dyDescent="0.2">
      <c r="A11" s="35" t="s">
        <v>28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3" x14ac:dyDescent="0.2">
      <c r="A12" s="9" t="s">
        <v>30</v>
      </c>
      <c r="B12" s="9" t="s">
        <v>31</v>
      </c>
      <c r="C12" s="27" t="s">
        <v>32</v>
      </c>
      <c r="D12" s="27" t="str">
        <f>"0,6410"</f>
        <v>0,6410</v>
      </c>
      <c r="E12" s="9" t="s">
        <v>25</v>
      </c>
      <c r="F12" s="9" t="s">
        <v>33</v>
      </c>
      <c r="G12" s="11" t="s">
        <v>34</v>
      </c>
      <c r="H12" s="10" t="s">
        <v>35</v>
      </c>
      <c r="I12" s="10"/>
      <c r="J12" s="10"/>
      <c r="K12" s="27" t="str">
        <f>"177,5"</f>
        <v>177,5</v>
      </c>
      <c r="L12" s="11" t="str">
        <f>"113,7775"</f>
        <v>113,7775</v>
      </c>
      <c r="M12" s="9" t="s">
        <v>20</v>
      </c>
    </row>
    <row r="13" spans="1:13" x14ac:dyDescent="0.2">
      <c r="A13" s="12" t="s">
        <v>37</v>
      </c>
      <c r="B13" s="12" t="s">
        <v>38</v>
      </c>
      <c r="C13" s="28" t="s">
        <v>32</v>
      </c>
      <c r="D13" s="28" t="str">
        <f>"0,6410"</f>
        <v>0,6410</v>
      </c>
      <c r="E13" s="12" t="s">
        <v>25</v>
      </c>
      <c r="F13" s="12" t="s">
        <v>33</v>
      </c>
      <c r="G13" s="14" t="s">
        <v>39</v>
      </c>
      <c r="H13" s="14" t="s">
        <v>40</v>
      </c>
      <c r="I13" s="13" t="s">
        <v>41</v>
      </c>
      <c r="J13" s="13"/>
      <c r="K13" s="28" t="str">
        <f>"170,0"</f>
        <v>170,0</v>
      </c>
      <c r="L13" s="14" t="str">
        <f>"108,9700"</f>
        <v>108,9700</v>
      </c>
      <c r="M13" s="12" t="s">
        <v>20</v>
      </c>
    </row>
    <row r="14" spans="1:13" x14ac:dyDescent="0.2">
      <c r="A14" s="12" t="s">
        <v>42</v>
      </c>
      <c r="B14" s="12" t="s">
        <v>43</v>
      </c>
      <c r="C14" s="28" t="s">
        <v>44</v>
      </c>
      <c r="D14" s="28" t="str">
        <f>"0,6421"</f>
        <v>0,6421</v>
      </c>
      <c r="E14" s="12" t="s">
        <v>25</v>
      </c>
      <c r="F14" s="12" t="s">
        <v>26</v>
      </c>
      <c r="G14" s="13"/>
      <c r="H14" s="13"/>
      <c r="I14" s="13"/>
      <c r="J14" s="13"/>
      <c r="K14" s="28" t="str">
        <f>"0.00"</f>
        <v>0.00</v>
      </c>
      <c r="L14" s="14" t="str">
        <f>"0,0000"</f>
        <v>0,0000</v>
      </c>
      <c r="M14" s="12" t="s">
        <v>20</v>
      </c>
    </row>
    <row r="15" spans="1:13" x14ac:dyDescent="0.2">
      <c r="A15" s="15" t="s">
        <v>45</v>
      </c>
      <c r="B15" s="15" t="s">
        <v>46</v>
      </c>
      <c r="C15" s="29" t="s">
        <v>32</v>
      </c>
      <c r="D15" s="29" t="str">
        <f>"0,6410"</f>
        <v>0,6410</v>
      </c>
      <c r="E15" s="15" t="s">
        <v>25</v>
      </c>
      <c r="F15" s="15" t="s">
        <v>33</v>
      </c>
      <c r="G15" s="17" t="s">
        <v>39</v>
      </c>
      <c r="H15" s="17" t="s">
        <v>40</v>
      </c>
      <c r="I15" s="16" t="s">
        <v>41</v>
      </c>
      <c r="J15" s="16"/>
      <c r="K15" s="29" t="str">
        <f>"170,0"</f>
        <v>170,0</v>
      </c>
      <c r="L15" s="17" t="str">
        <f>"108,9700"</f>
        <v>108,9700</v>
      </c>
      <c r="M15" s="15" t="s">
        <v>20</v>
      </c>
    </row>
    <row r="17" spans="1:13" ht="15" x14ac:dyDescent="0.2">
      <c r="A17" s="35" t="s">
        <v>47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3" x14ac:dyDescent="0.2">
      <c r="A18" s="9" t="s">
        <v>49</v>
      </c>
      <c r="B18" s="9" t="s">
        <v>50</v>
      </c>
      <c r="C18" s="27" t="s">
        <v>51</v>
      </c>
      <c r="D18" s="27" t="str">
        <f>"0,6321"</f>
        <v>0,6321</v>
      </c>
      <c r="E18" s="9" t="s">
        <v>25</v>
      </c>
      <c r="F18" s="9" t="s">
        <v>52</v>
      </c>
      <c r="G18" s="11" t="s">
        <v>53</v>
      </c>
      <c r="H18" s="11" t="s">
        <v>54</v>
      </c>
      <c r="I18" s="11" t="s">
        <v>55</v>
      </c>
      <c r="J18" s="10"/>
      <c r="K18" s="27" t="str">
        <f>"200,0"</f>
        <v>200,0</v>
      </c>
      <c r="L18" s="11" t="str">
        <f>"126,4200"</f>
        <v>126,4200</v>
      </c>
      <c r="M18" s="9" t="s">
        <v>20</v>
      </c>
    </row>
    <row r="19" spans="1:13" x14ac:dyDescent="0.2">
      <c r="A19" s="15" t="s">
        <v>57</v>
      </c>
      <c r="B19" s="15" t="s">
        <v>58</v>
      </c>
      <c r="C19" s="29" t="s">
        <v>59</v>
      </c>
      <c r="D19" s="29" t="str">
        <f>"0,6338"</f>
        <v>0,6338</v>
      </c>
      <c r="E19" s="15" t="s">
        <v>15</v>
      </c>
      <c r="F19" s="15" t="s">
        <v>16</v>
      </c>
      <c r="G19" s="17" t="s">
        <v>60</v>
      </c>
      <c r="H19" s="16" t="s">
        <v>41</v>
      </c>
      <c r="I19" s="16" t="s">
        <v>41</v>
      </c>
      <c r="J19" s="16"/>
      <c r="K19" s="29" t="str">
        <f>"167,5"</f>
        <v>167,5</v>
      </c>
      <c r="L19" s="17" t="str">
        <f>"108,2847"</f>
        <v>108,2847</v>
      </c>
      <c r="M19" s="15" t="s">
        <v>20</v>
      </c>
    </row>
    <row r="21" spans="1:13" ht="15" x14ac:dyDescent="0.2">
      <c r="A21" s="35" t="s">
        <v>61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3" x14ac:dyDescent="0.2">
      <c r="A22" s="6" t="s">
        <v>63</v>
      </c>
      <c r="B22" s="6" t="s">
        <v>64</v>
      </c>
      <c r="C22" s="26" t="s">
        <v>65</v>
      </c>
      <c r="D22" s="26" t="str">
        <f>"0,5992"</f>
        <v>0,5992</v>
      </c>
      <c r="E22" s="6" t="s">
        <v>25</v>
      </c>
      <c r="F22" s="6" t="s">
        <v>26</v>
      </c>
      <c r="G22" s="8" t="s">
        <v>41</v>
      </c>
      <c r="H22" s="8" t="s">
        <v>66</v>
      </c>
      <c r="I22" s="7" t="s">
        <v>67</v>
      </c>
      <c r="J22" s="7"/>
      <c r="K22" s="26" t="str">
        <f>"185,0"</f>
        <v>185,0</v>
      </c>
      <c r="L22" s="8" t="str">
        <f>"110,8520"</f>
        <v>110,8520</v>
      </c>
      <c r="M22" s="6" t="s">
        <v>20</v>
      </c>
    </row>
    <row r="24" spans="1:13" ht="15" x14ac:dyDescent="0.2">
      <c r="A24" s="35" t="s">
        <v>68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3" x14ac:dyDescent="0.2">
      <c r="A25" s="9" t="s">
        <v>70</v>
      </c>
      <c r="B25" s="9" t="s">
        <v>71</v>
      </c>
      <c r="C25" s="27" t="s">
        <v>72</v>
      </c>
      <c r="D25" s="27" t="str">
        <f>"0,5809"</f>
        <v>0,5809</v>
      </c>
      <c r="E25" s="9" t="s">
        <v>25</v>
      </c>
      <c r="F25" s="9" t="s">
        <v>26</v>
      </c>
      <c r="G25" s="11" t="s">
        <v>67</v>
      </c>
      <c r="H25" s="10" t="s">
        <v>73</v>
      </c>
      <c r="I25" s="10" t="s">
        <v>74</v>
      </c>
      <c r="J25" s="10"/>
      <c r="K25" s="27" t="str">
        <f>"195,0"</f>
        <v>195,0</v>
      </c>
      <c r="L25" s="11" t="str">
        <f>"113,2755"</f>
        <v>113,2755</v>
      </c>
      <c r="M25" s="9" t="s">
        <v>20</v>
      </c>
    </row>
    <row r="26" spans="1:13" x14ac:dyDescent="0.2">
      <c r="A26" s="15" t="s">
        <v>76</v>
      </c>
      <c r="B26" s="15" t="s">
        <v>77</v>
      </c>
      <c r="C26" s="29" t="s">
        <v>78</v>
      </c>
      <c r="D26" s="29" t="str">
        <f>"0,5820"</f>
        <v>0,5820</v>
      </c>
      <c r="E26" s="15" t="s">
        <v>25</v>
      </c>
      <c r="F26" s="15" t="s">
        <v>79</v>
      </c>
      <c r="G26" s="16" t="s">
        <v>66</v>
      </c>
      <c r="H26" s="17" t="s">
        <v>66</v>
      </c>
      <c r="I26" s="17" t="s">
        <v>35</v>
      </c>
      <c r="J26" s="16"/>
      <c r="K26" s="29" t="str">
        <f>"190,0"</f>
        <v>190,0</v>
      </c>
      <c r="L26" s="17" t="str">
        <f>"110,5800"</f>
        <v>110,5800</v>
      </c>
      <c r="M26" s="15" t="s">
        <v>20</v>
      </c>
    </row>
    <row r="28" spans="1:13" ht="15" x14ac:dyDescent="0.2">
      <c r="E28" s="18" t="s">
        <v>80</v>
      </c>
    </row>
    <row r="29" spans="1:13" ht="15" x14ac:dyDescent="0.2">
      <c r="E29" s="18" t="s">
        <v>81</v>
      </c>
    </row>
    <row r="30" spans="1:13" ht="15" x14ac:dyDescent="0.2">
      <c r="E30" s="18" t="s">
        <v>82</v>
      </c>
    </row>
    <row r="31" spans="1:13" ht="15" x14ac:dyDescent="0.2">
      <c r="E31" s="18" t="s">
        <v>83</v>
      </c>
    </row>
    <row r="32" spans="1:13" ht="15" x14ac:dyDescent="0.2">
      <c r="E32" s="18" t="s">
        <v>83</v>
      </c>
    </row>
    <row r="33" spans="1:5" ht="15" x14ac:dyDescent="0.2">
      <c r="E33" s="18" t="s">
        <v>84</v>
      </c>
    </row>
    <row r="34" spans="1:5" ht="15" x14ac:dyDescent="0.2">
      <c r="E34" s="18"/>
    </row>
    <row r="36" spans="1:5" ht="18" x14ac:dyDescent="0.25">
      <c r="A36" s="19" t="s">
        <v>85</v>
      </c>
      <c r="B36" s="19"/>
    </row>
    <row r="37" spans="1:5" ht="15" x14ac:dyDescent="0.2">
      <c r="A37" s="20" t="s">
        <v>86</v>
      </c>
      <c r="B37" s="20"/>
    </row>
    <row r="38" spans="1:5" ht="14.25" x14ac:dyDescent="0.2">
      <c r="A38" s="22"/>
      <c r="B38" s="23" t="s">
        <v>87</v>
      </c>
    </row>
    <row r="39" spans="1:5" ht="15" x14ac:dyDescent="0.2">
      <c r="A39" s="24" t="s">
        <v>88</v>
      </c>
      <c r="B39" s="24" t="s">
        <v>89</v>
      </c>
      <c r="C39" s="31" t="s">
        <v>90</v>
      </c>
      <c r="D39" s="31" t="s">
        <v>91</v>
      </c>
      <c r="E39" s="24" t="s">
        <v>92</v>
      </c>
    </row>
    <row r="40" spans="1:5" x14ac:dyDescent="0.2">
      <c r="A40" s="21" t="s">
        <v>11</v>
      </c>
      <c r="B40" s="4" t="s">
        <v>87</v>
      </c>
      <c r="C40" s="30" t="s">
        <v>93</v>
      </c>
      <c r="D40" s="30" t="s">
        <v>19</v>
      </c>
      <c r="E40" s="25" t="s">
        <v>94</v>
      </c>
    </row>
    <row r="43" spans="1:5" ht="15" x14ac:dyDescent="0.2">
      <c r="A43" s="20" t="s">
        <v>95</v>
      </c>
      <c r="B43" s="20"/>
    </row>
    <row r="44" spans="1:5" ht="14.25" x14ac:dyDescent="0.2">
      <c r="A44" s="22"/>
      <c r="B44" s="23" t="s">
        <v>87</v>
      </c>
    </row>
    <row r="45" spans="1:5" ht="15" x14ac:dyDescent="0.2">
      <c r="A45" s="24" t="s">
        <v>88</v>
      </c>
      <c r="B45" s="24" t="s">
        <v>89</v>
      </c>
      <c r="C45" s="31" t="s">
        <v>90</v>
      </c>
      <c r="D45" s="31" t="s">
        <v>91</v>
      </c>
      <c r="E45" s="24" t="s">
        <v>92</v>
      </c>
    </row>
    <row r="46" spans="1:5" x14ac:dyDescent="0.2">
      <c r="A46" s="21" t="s">
        <v>48</v>
      </c>
      <c r="B46" s="4" t="s">
        <v>87</v>
      </c>
      <c r="C46" s="30" t="s">
        <v>96</v>
      </c>
      <c r="D46" s="30" t="s">
        <v>55</v>
      </c>
      <c r="E46" s="25" t="s">
        <v>97</v>
      </c>
    </row>
    <row r="47" spans="1:5" x14ac:dyDescent="0.2">
      <c r="A47" s="21" t="s">
        <v>29</v>
      </c>
      <c r="B47" s="4" t="s">
        <v>87</v>
      </c>
      <c r="C47" s="30" t="s">
        <v>98</v>
      </c>
      <c r="D47" s="30" t="s">
        <v>34</v>
      </c>
      <c r="E47" s="25" t="s">
        <v>99</v>
      </c>
    </row>
    <row r="48" spans="1:5" x14ac:dyDescent="0.2">
      <c r="A48" s="21" t="s">
        <v>69</v>
      </c>
      <c r="B48" s="4" t="s">
        <v>87</v>
      </c>
      <c r="C48" s="30" t="s">
        <v>100</v>
      </c>
      <c r="D48" s="30" t="s">
        <v>67</v>
      </c>
      <c r="E48" s="25" t="s">
        <v>101</v>
      </c>
    </row>
    <row r="49" spans="1:5" x14ac:dyDescent="0.2">
      <c r="A49" s="21" t="s">
        <v>62</v>
      </c>
      <c r="B49" s="4" t="s">
        <v>87</v>
      </c>
      <c r="C49" s="30" t="s">
        <v>102</v>
      </c>
      <c r="D49" s="30" t="s">
        <v>66</v>
      </c>
      <c r="E49" s="25" t="s">
        <v>103</v>
      </c>
    </row>
    <row r="50" spans="1:5" x14ac:dyDescent="0.2">
      <c r="A50" s="21" t="s">
        <v>75</v>
      </c>
      <c r="B50" s="4" t="s">
        <v>87</v>
      </c>
      <c r="C50" s="30" t="s">
        <v>100</v>
      </c>
      <c r="D50" s="30" t="s">
        <v>35</v>
      </c>
      <c r="E50" s="25" t="s">
        <v>104</v>
      </c>
    </row>
    <row r="51" spans="1:5" x14ac:dyDescent="0.2">
      <c r="A51" s="21" t="s">
        <v>36</v>
      </c>
      <c r="B51" s="4" t="s">
        <v>87</v>
      </c>
      <c r="C51" s="30" t="s">
        <v>98</v>
      </c>
      <c r="D51" s="30" t="s">
        <v>40</v>
      </c>
      <c r="E51" s="25" t="s">
        <v>105</v>
      </c>
    </row>
    <row r="53" spans="1:5" ht="14.25" x14ac:dyDescent="0.2">
      <c r="A53" s="22"/>
      <c r="B53" s="23" t="s">
        <v>106</v>
      </c>
    </row>
    <row r="54" spans="1:5" ht="15" x14ac:dyDescent="0.2">
      <c r="A54" s="24" t="s">
        <v>88</v>
      </c>
      <c r="B54" s="24" t="s">
        <v>89</v>
      </c>
      <c r="C54" s="31" t="s">
        <v>90</v>
      </c>
      <c r="D54" s="31" t="s">
        <v>91</v>
      </c>
      <c r="E54" s="24" t="s">
        <v>92</v>
      </c>
    </row>
    <row r="55" spans="1:5" x14ac:dyDescent="0.2">
      <c r="A55" s="21" t="s">
        <v>36</v>
      </c>
      <c r="B55" s="4" t="s">
        <v>107</v>
      </c>
      <c r="C55" s="30" t="s">
        <v>98</v>
      </c>
      <c r="D55" s="30" t="s">
        <v>40</v>
      </c>
      <c r="E55" s="25" t="s">
        <v>105</v>
      </c>
    </row>
    <row r="56" spans="1:5" x14ac:dyDescent="0.2">
      <c r="A56" s="21" t="s">
        <v>56</v>
      </c>
      <c r="B56" s="4" t="s">
        <v>107</v>
      </c>
      <c r="C56" s="30" t="s">
        <v>96</v>
      </c>
      <c r="D56" s="30" t="s">
        <v>60</v>
      </c>
      <c r="E56" s="25" t="s">
        <v>108</v>
      </c>
    </row>
  </sheetData>
  <mergeCells count="17">
    <mergeCell ref="A24:L24"/>
    <mergeCell ref="A5:L5"/>
    <mergeCell ref="A8:L8"/>
    <mergeCell ref="A11:L11"/>
    <mergeCell ref="A17:L17"/>
    <mergeCell ref="A21:L21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E29" sqref="E29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2.140625" style="30" customWidth="1"/>
    <col min="4" max="4" width="8.42578125" style="4" bestFit="1" customWidth="1"/>
    <col min="5" max="5" width="22.7109375" style="4" bestFit="1" customWidth="1"/>
    <col min="6" max="6" width="27.28515625" style="4" bestFit="1" customWidth="1"/>
    <col min="7" max="9" width="5.5703125" style="3" bestFit="1" customWidth="1"/>
    <col min="10" max="10" width="4.85546875" style="3" bestFit="1" customWidth="1"/>
    <col min="11" max="11" width="11.7109375" style="4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7" t="s">
        <v>303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.1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s="1" customFormat="1" ht="12.75" customHeight="1" x14ac:dyDescent="0.2">
      <c r="A3" s="43" t="s">
        <v>0</v>
      </c>
      <c r="B3" s="45" t="s">
        <v>5</v>
      </c>
      <c r="C3" s="45" t="s">
        <v>6</v>
      </c>
      <c r="D3" s="47" t="s">
        <v>8</v>
      </c>
      <c r="E3" s="47" t="s">
        <v>3</v>
      </c>
      <c r="F3" s="47" t="s">
        <v>7</v>
      </c>
      <c r="G3" s="47" t="s">
        <v>225</v>
      </c>
      <c r="H3" s="47"/>
      <c r="I3" s="47"/>
      <c r="J3" s="47"/>
      <c r="K3" s="47" t="s">
        <v>109</v>
      </c>
      <c r="L3" s="47" t="s">
        <v>2</v>
      </c>
      <c r="M3" s="48" t="s">
        <v>1</v>
      </c>
    </row>
    <row r="4" spans="1:13" s="1" customFormat="1" ht="21" customHeight="1" thickBot="1" x14ac:dyDescent="0.25">
      <c r="A4" s="44"/>
      <c r="B4" s="46"/>
      <c r="C4" s="46"/>
      <c r="D4" s="46"/>
      <c r="E4" s="46"/>
      <c r="F4" s="46"/>
      <c r="G4" s="5">
        <v>1</v>
      </c>
      <c r="H4" s="5">
        <v>2</v>
      </c>
      <c r="I4" s="5">
        <v>3</v>
      </c>
      <c r="J4" s="5" t="s">
        <v>4</v>
      </c>
      <c r="K4" s="46"/>
      <c r="L4" s="46"/>
      <c r="M4" s="49"/>
    </row>
    <row r="5" spans="1:13" ht="15" x14ac:dyDescent="0.2">
      <c r="A5" s="50" t="s">
        <v>151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3" x14ac:dyDescent="0.2">
      <c r="A6" s="6" t="s">
        <v>227</v>
      </c>
      <c r="B6" s="6" t="s">
        <v>228</v>
      </c>
      <c r="C6" s="26" t="s">
        <v>229</v>
      </c>
      <c r="D6" s="6" t="str">
        <f>"1,0100"</f>
        <v>1,0100</v>
      </c>
      <c r="E6" s="6" t="s">
        <v>25</v>
      </c>
      <c r="F6" s="6" t="s">
        <v>26</v>
      </c>
      <c r="G6" s="8" t="s">
        <v>137</v>
      </c>
      <c r="H6" s="8" t="s">
        <v>230</v>
      </c>
      <c r="I6" s="8" t="s">
        <v>231</v>
      </c>
      <c r="J6" s="7"/>
      <c r="K6" s="6" t="str">
        <f>"90,0"</f>
        <v>90,0</v>
      </c>
      <c r="L6" s="8" t="str">
        <f>"90,9000"</f>
        <v>90,9000</v>
      </c>
      <c r="M6" s="6" t="s">
        <v>20</v>
      </c>
    </row>
    <row r="8" spans="1:13" ht="15" x14ac:dyDescent="0.2">
      <c r="A8" s="35" t="s">
        <v>28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3" x14ac:dyDescent="0.2">
      <c r="A9" s="6" t="s">
        <v>233</v>
      </c>
      <c r="B9" s="6" t="s">
        <v>234</v>
      </c>
      <c r="C9" s="26" t="s">
        <v>235</v>
      </c>
      <c r="D9" s="6" t="str">
        <f>"0,8797"</f>
        <v>0,8797</v>
      </c>
      <c r="E9" s="6" t="s">
        <v>25</v>
      </c>
      <c r="F9" s="6" t="s">
        <v>26</v>
      </c>
      <c r="G9" s="8" t="s">
        <v>122</v>
      </c>
      <c r="H9" s="8" t="s">
        <v>114</v>
      </c>
      <c r="I9" s="7" t="s">
        <v>137</v>
      </c>
      <c r="J9" s="7"/>
      <c r="K9" s="6" t="str">
        <f>"60,0"</f>
        <v>60,0</v>
      </c>
      <c r="L9" s="8" t="str">
        <f>"55,6850"</f>
        <v>55,6850</v>
      </c>
      <c r="M9" s="6" t="s">
        <v>20</v>
      </c>
    </row>
    <row r="11" spans="1:13" ht="15" x14ac:dyDescent="0.2">
      <c r="A11" s="35" t="s">
        <v>151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3" x14ac:dyDescent="0.2">
      <c r="A12" s="6" t="s">
        <v>237</v>
      </c>
      <c r="B12" s="6" t="s">
        <v>238</v>
      </c>
      <c r="C12" s="26" t="s">
        <v>239</v>
      </c>
      <c r="D12" s="6" t="str">
        <f>"0,7152"</f>
        <v>0,7152</v>
      </c>
      <c r="E12" s="6" t="s">
        <v>25</v>
      </c>
      <c r="F12" s="6" t="s">
        <v>26</v>
      </c>
      <c r="G12" s="8" t="s">
        <v>171</v>
      </c>
      <c r="H12" s="8" t="s">
        <v>41</v>
      </c>
      <c r="I12" s="7" t="s">
        <v>35</v>
      </c>
      <c r="J12" s="7"/>
      <c r="K12" s="6" t="str">
        <f>"175,0"</f>
        <v>175,0</v>
      </c>
      <c r="L12" s="8" t="str">
        <f>"125,1600"</f>
        <v>125,1600</v>
      </c>
      <c r="M12" s="6" t="s">
        <v>20</v>
      </c>
    </row>
    <row r="14" spans="1:13" ht="15" x14ac:dyDescent="0.2">
      <c r="A14" s="35" t="s">
        <v>47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3" x14ac:dyDescent="0.2">
      <c r="A15" s="9" t="s">
        <v>241</v>
      </c>
      <c r="B15" s="9" t="s">
        <v>242</v>
      </c>
      <c r="C15" s="27" t="s">
        <v>243</v>
      </c>
      <c r="D15" s="9" t="str">
        <f>"0,6098"</f>
        <v>0,6098</v>
      </c>
      <c r="E15" s="9" t="s">
        <v>25</v>
      </c>
      <c r="F15" s="9" t="s">
        <v>26</v>
      </c>
      <c r="G15" s="11" t="s">
        <v>244</v>
      </c>
      <c r="H15" s="11" t="s">
        <v>245</v>
      </c>
      <c r="I15" s="10" t="s">
        <v>246</v>
      </c>
      <c r="J15" s="10"/>
      <c r="K15" s="9" t="str">
        <f>"300,0"</f>
        <v>300,0</v>
      </c>
      <c r="L15" s="11" t="str">
        <f>"182,9400"</f>
        <v>182,9400</v>
      </c>
      <c r="M15" s="9" t="s">
        <v>20</v>
      </c>
    </row>
    <row r="16" spans="1:13" x14ac:dyDescent="0.2">
      <c r="A16" s="15" t="s">
        <v>248</v>
      </c>
      <c r="B16" s="15" t="s">
        <v>249</v>
      </c>
      <c r="C16" s="29" t="s">
        <v>250</v>
      </c>
      <c r="D16" s="15" t="str">
        <f>"0,6247"</f>
        <v>0,6247</v>
      </c>
      <c r="E16" s="15" t="s">
        <v>25</v>
      </c>
      <c r="F16" s="15" t="s">
        <v>16</v>
      </c>
      <c r="G16" s="16" t="s">
        <v>158</v>
      </c>
      <c r="H16" s="17" t="s">
        <v>158</v>
      </c>
      <c r="I16" s="17" t="s">
        <v>182</v>
      </c>
      <c r="J16" s="16"/>
      <c r="K16" s="15" t="str">
        <f>"150,0"</f>
        <v>150,0</v>
      </c>
      <c r="L16" s="17" t="str">
        <f>"93,7050"</f>
        <v>93,7050</v>
      </c>
      <c r="M16" s="15" t="s">
        <v>20</v>
      </c>
    </row>
    <row r="18" spans="1:5" ht="15" x14ac:dyDescent="0.2">
      <c r="E18" s="18" t="s">
        <v>80</v>
      </c>
    </row>
    <row r="19" spans="1:5" ht="15" x14ac:dyDescent="0.2">
      <c r="E19" s="18" t="s">
        <v>81</v>
      </c>
    </row>
    <row r="20" spans="1:5" ht="15" x14ac:dyDescent="0.2">
      <c r="E20" s="18" t="s">
        <v>82</v>
      </c>
    </row>
    <row r="21" spans="1:5" ht="15" x14ac:dyDescent="0.2">
      <c r="E21" s="18" t="s">
        <v>83</v>
      </c>
    </row>
    <row r="22" spans="1:5" ht="15" x14ac:dyDescent="0.2">
      <c r="E22" s="18" t="s">
        <v>83</v>
      </c>
    </row>
    <row r="23" spans="1:5" ht="15" x14ac:dyDescent="0.2">
      <c r="E23" s="18" t="s">
        <v>84</v>
      </c>
    </row>
    <row r="24" spans="1:5" ht="15" x14ac:dyDescent="0.2">
      <c r="E24" s="18"/>
    </row>
    <row r="26" spans="1:5" ht="18" x14ac:dyDescent="0.25">
      <c r="A26" s="19" t="s">
        <v>85</v>
      </c>
      <c r="B26" s="19"/>
    </row>
    <row r="27" spans="1:5" ht="15" x14ac:dyDescent="0.2">
      <c r="A27" s="20" t="s">
        <v>86</v>
      </c>
      <c r="B27" s="20"/>
    </row>
    <row r="28" spans="1:5" ht="14.25" x14ac:dyDescent="0.2">
      <c r="A28" s="22"/>
      <c r="B28" s="23" t="s">
        <v>205</v>
      </c>
    </row>
    <row r="29" spans="1:5" ht="25.5" customHeight="1" x14ac:dyDescent="0.2">
      <c r="A29" s="24" t="s">
        <v>88</v>
      </c>
      <c r="B29" s="24" t="s">
        <v>89</v>
      </c>
      <c r="C29" s="24" t="s">
        <v>90</v>
      </c>
      <c r="D29" s="24" t="s">
        <v>91</v>
      </c>
      <c r="E29" s="24" t="s">
        <v>92</v>
      </c>
    </row>
    <row r="30" spans="1:5" x14ac:dyDescent="0.2">
      <c r="A30" s="21" t="s">
        <v>226</v>
      </c>
      <c r="B30" s="4" t="s">
        <v>206</v>
      </c>
      <c r="C30" s="30" t="s">
        <v>218</v>
      </c>
      <c r="D30" s="4" t="s">
        <v>231</v>
      </c>
      <c r="E30" s="25" t="s">
        <v>251</v>
      </c>
    </row>
    <row r="32" spans="1:5" ht="14.25" x14ac:dyDescent="0.2">
      <c r="A32" s="22"/>
      <c r="B32" s="23" t="s">
        <v>106</v>
      </c>
    </row>
    <row r="33" spans="1:5" ht="15" x14ac:dyDescent="0.2">
      <c r="A33" s="24" t="s">
        <v>88</v>
      </c>
      <c r="B33" s="24" t="s">
        <v>89</v>
      </c>
      <c r="C33" s="24" t="s">
        <v>90</v>
      </c>
      <c r="D33" s="24" t="s">
        <v>91</v>
      </c>
      <c r="E33" s="24" t="s">
        <v>92</v>
      </c>
    </row>
    <row r="34" spans="1:5" x14ac:dyDescent="0.2">
      <c r="A34" s="21" t="s">
        <v>232</v>
      </c>
      <c r="B34" s="4" t="s">
        <v>252</v>
      </c>
      <c r="C34" s="30" t="s">
        <v>98</v>
      </c>
      <c r="D34" s="4" t="s">
        <v>114</v>
      </c>
      <c r="E34" s="25" t="s">
        <v>253</v>
      </c>
    </row>
    <row r="37" spans="1:5" ht="15" x14ac:dyDescent="0.2">
      <c r="A37" s="20" t="s">
        <v>95</v>
      </c>
      <c r="B37" s="20"/>
    </row>
    <row r="38" spans="1:5" ht="14.25" x14ac:dyDescent="0.2">
      <c r="A38" s="22"/>
      <c r="B38" s="23" t="s">
        <v>212</v>
      </c>
    </row>
    <row r="39" spans="1:5" ht="15" x14ac:dyDescent="0.2">
      <c r="A39" s="24" t="s">
        <v>88</v>
      </c>
      <c r="B39" s="24" t="s">
        <v>89</v>
      </c>
      <c r="C39" s="24" t="s">
        <v>90</v>
      </c>
      <c r="D39" s="24" t="s">
        <v>91</v>
      </c>
      <c r="E39" s="24" t="s">
        <v>92</v>
      </c>
    </row>
    <row r="40" spans="1:5" x14ac:dyDescent="0.2">
      <c r="A40" s="21" t="s">
        <v>236</v>
      </c>
      <c r="B40" s="4" t="s">
        <v>203</v>
      </c>
      <c r="C40" s="30" t="s">
        <v>218</v>
      </c>
      <c r="D40" s="4" t="s">
        <v>41</v>
      </c>
      <c r="E40" s="25" t="s">
        <v>254</v>
      </c>
    </row>
    <row r="42" spans="1:5" ht="14.25" x14ac:dyDescent="0.2">
      <c r="A42" s="22"/>
      <c r="B42" s="23" t="s">
        <v>87</v>
      </c>
    </row>
    <row r="43" spans="1:5" ht="15" x14ac:dyDescent="0.2">
      <c r="A43" s="24" t="s">
        <v>88</v>
      </c>
      <c r="B43" s="24" t="s">
        <v>89</v>
      </c>
      <c r="C43" s="24" t="s">
        <v>90</v>
      </c>
      <c r="D43" s="24" t="s">
        <v>91</v>
      </c>
      <c r="E43" s="24" t="s">
        <v>92</v>
      </c>
    </row>
    <row r="44" spans="1:5" x14ac:dyDescent="0.2">
      <c r="A44" s="21" t="s">
        <v>240</v>
      </c>
      <c r="B44" s="4" t="s">
        <v>87</v>
      </c>
      <c r="C44" s="30" t="s">
        <v>96</v>
      </c>
      <c r="D44" s="4" t="s">
        <v>245</v>
      </c>
      <c r="E44" s="25" t="s">
        <v>255</v>
      </c>
    </row>
    <row r="45" spans="1:5" x14ac:dyDescent="0.2">
      <c r="A45" s="21" t="s">
        <v>247</v>
      </c>
      <c r="B45" s="4" t="s">
        <v>87</v>
      </c>
      <c r="C45" s="30" t="s">
        <v>96</v>
      </c>
      <c r="D45" s="4" t="s">
        <v>182</v>
      </c>
      <c r="E45" s="25" t="s">
        <v>256</v>
      </c>
    </row>
  </sheetData>
  <mergeCells count="15">
    <mergeCell ref="A14:L1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F20" sqref="F20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6.140625" style="4" customWidth="1"/>
    <col min="4" max="4" width="8.42578125" style="4" bestFit="1" customWidth="1"/>
    <col min="5" max="5" width="22.7109375" style="4" bestFit="1" customWidth="1"/>
    <col min="6" max="6" width="27.28515625" style="4" bestFit="1" customWidth="1"/>
    <col min="7" max="7" width="17.28515625" style="4" bestFit="1" customWidth="1"/>
    <col min="8" max="8" width="14.140625" style="34" customWidth="1"/>
    <col min="9" max="9" width="11.140625" style="3" customWidth="1"/>
    <col min="10" max="10" width="12.140625" style="3" bestFit="1" customWidth="1"/>
    <col min="11" max="16384" width="9.140625" style="3"/>
  </cols>
  <sheetData>
    <row r="1" spans="1:10" s="2" customFormat="1" ht="29.1" customHeight="1" x14ac:dyDescent="0.2">
      <c r="A1" s="56" t="s">
        <v>305</v>
      </c>
      <c r="B1" s="57"/>
      <c r="C1" s="57"/>
      <c r="D1" s="57"/>
      <c r="E1" s="57"/>
      <c r="F1" s="57"/>
      <c r="G1" s="57"/>
      <c r="H1" s="32"/>
    </row>
    <row r="2" spans="1:10" s="2" customFormat="1" ht="62.1" customHeight="1" thickBot="1" x14ac:dyDescent="0.25">
      <c r="A2" s="57"/>
      <c r="B2" s="57"/>
      <c r="C2" s="57"/>
      <c r="D2" s="57"/>
      <c r="E2" s="57"/>
      <c r="F2" s="57"/>
      <c r="G2" s="57"/>
      <c r="H2" s="32"/>
    </row>
    <row r="3" spans="1:10" s="1" customFormat="1" ht="12.75" customHeight="1" x14ac:dyDescent="0.2">
      <c r="A3" s="43" t="s">
        <v>0</v>
      </c>
      <c r="B3" s="45" t="s">
        <v>5</v>
      </c>
      <c r="C3" s="45" t="s">
        <v>6</v>
      </c>
      <c r="D3" s="47" t="s">
        <v>306</v>
      </c>
      <c r="E3" s="47" t="s">
        <v>3</v>
      </c>
      <c r="F3" s="47" t="s">
        <v>7</v>
      </c>
      <c r="G3" s="47" t="s">
        <v>307</v>
      </c>
      <c r="H3" s="54" t="s">
        <v>308</v>
      </c>
      <c r="I3" s="47" t="s">
        <v>309</v>
      </c>
      <c r="J3" s="48" t="s">
        <v>2</v>
      </c>
    </row>
    <row r="4" spans="1:10" s="1" customFormat="1" ht="23.25" customHeight="1" thickBot="1" x14ac:dyDescent="0.25">
      <c r="A4" s="44"/>
      <c r="B4" s="46"/>
      <c r="C4" s="46"/>
      <c r="D4" s="46"/>
      <c r="E4" s="46"/>
      <c r="F4" s="46"/>
      <c r="G4" s="46"/>
      <c r="H4" s="55"/>
      <c r="I4" s="46"/>
      <c r="J4" s="49"/>
    </row>
    <row r="5" spans="1:10" ht="15" x14ac:dyDescent="0.2">
      <c r="A5" s="35" t="s">
        <v>10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x14ac:dyDescent="0.2">
      <c r="A6" s="6" t="s">
        <v>12</v>
      </c>
      <c r="B6" s="6" t="s">
        <v>13</v>
      </c>
      <c r="C6" s="8" t="s">
        <v>14</v>
      </c>
      <c r="D6" s="6" t="str">
        <f>"1,0653"</f>
        <v>1,0653</v>
      </c>
      <c r="E6" s="6" t="s">
        <v>15</v>
      </c>
      <c r="F6" s="6" t="s">
        <v>16</v>
      </c>
      <c r="G6" s="8" t="s">
        <v>122</v>
      </c>
      <c r="H6" s="33" t="s">
        <v>310</v>
      </c>
      <c r="I6" s="8" t="s">
        <v>311</v>
      </c>
      <c r="J6" s="8" t="s">
        <v>312</v>
      </c>
    </row>
    <row r="8" spans="1:10" ht="15" x14ac:dyDescent="0.2">
      <c r="E8" s="18" t="s">
        <v>80</v>
      </c>
    </row>
    <row r="9" spans="1:10" ht="15" x14ac:dyDescent="0.2">
      <c r="E9" s="18" t="s">
        <v>81</v>
      </c>
    </row>
    <row r="10" spans="1:10" ht="15" x14ac:dyDescent="0.2">
      <c r="E10" s="18" t="s">
        <v>82</v>
      </c>
    </row>
    <row r="11" spans="1:10" ht="15" x14ac:dyDescent="0.2">
      <c r="E11" s="18" t="s">
        <v>83</v>
      </c>
    </row>
    <row r="12" spans="1:10" ht="15" x14ac:dyDescent="0.2">
      <c r="E12" s="18" t="s">
        <v>83</v>
      </c>
    </row>
    <row r="13" spans="1:10" ht="15" x14ac:dyDescent="0.2">
      <c r="E13" s="18" t="s">
        <v>84</v>
      </c>
    </row>
    <row r="14" spans="1:10" ht="15" x14ac:dyDescent="0.2">
      <c r="E14" s="18"/>
    </row>
    <row r="16" spans="1:10" ht="18" x14ac:dyDescent="0.25">
      <c r="A16" s="19" t="s">
        <v>85</v>
      </c>
      <c r="B16" s="19"/>
    </row>
    <row r="17" spans="1:5" ht="15" x14ac:dyDescent="0.2">
      <c r="A17" s="20" t="s">
        <v>86</v>
      </c>
      <c r="B17" s="20"/>
    </row>
    <row r="18" spans="1:5" ht="14.25" x14ac:dyDescent="0.2">
      <c r="A18" s="22"/>
      <c r="B18" s="23" t="s">
        <v>87</v>
      </c>
    </row>
    <row r="19" spans="1:5" ht="15" x14ac:dyDescent="0.2">
      <c r="A19" s="24" t="s">
        <v>88</v>
      </c>
      <c r="B19" s="24" t="s">
        <v>89</v>
      </c>
      <c r="C19" s="24" t="s">
        <v>90</v>
      </c>
      <c r="D19" s="24" t="s">
        <v>91</v>
      </c>
      <c r="E19" s="24" t="s">
        <v>313</v>
      </c>
    </row>
    <row r="20" spans="1:5" x14ac:dyDescent="0.2">
      <c r="A20" s="21" t="s">
        <v>11</v>
      </c>
      <c r="B20" s="4" t="s">
        <v>87</v>
      </c>
      <c r="C20" s="4" t="s">
        <v>93</v>
      </c>
      <c r="D20" s="4" t="s">
        <v>311</v>
      </c>
      <c r="E20" s="25" t="s">
        <v>312</v>
      </c>
    </row>
  </sheetData>
  <mergeCells count="12">
    <mergeCell ref="H3:H4"/>
    <mergeCell ref="I3:I4"/>
    <mergeCell ref="J3:J4"/>
    <mergeCell ref="A5:J5"/>
    <mergeCell ref="A1:G2"/>
    <mergeCell ref="A3:A4"/>
    <mergeCell ref="B3:B4"/>
    <mergeCell ref="C3:C4"/>
    <mergeCell ref="D3:D4"/>
    <mergeCell ref="E3:E4"/>
    <mergeCell ref="F3:F4"/>
    <mergeCell ref="G3:G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WPF c ДК жим безэк.</vt:lpstr>
      <vt:lpstr>WPF c ДК тяга без эк.</vt:lpstr>
      <vt:lpstr>WPF жим безэк.</vt:lpstr>
      <vt:lpstr>WPF тяга без эк.</vt:lpstr>
      <vt:lpstr>НЖ 1_2 вес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Соловьев И В</cp:lastModifiedBy>
  <cp:lastPrinted>2015-07-16T19:10:53Z</cp:lastPrinted>
  <dcterms:created xsi:type="dcterms:W3CDTF">2002-06-16T13:36:44Z</dcterms:created>
  <dcterms:modified xsi:type="dcterms:W3CDTF">2019-05-15T07:58:12Z</dcterms:modified>
</cp:coreProperties>
</file>