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s\Downloads\"/>
    </mc:Choice>
  </mc:AlternateContent>
  <bookViews>
    <workbookView xWindow="0" yWindow="0" windowWidth="28800" windowHeight="12135" tabRatio="810"/>
  </bookViews>
  <sheets>
    <sheet name="WPU c ДК пл классик." sheetId="7" r:id="rId1"/>
    <sheet name="WPU c ДК жим безэк." sheetId="4" r:id="rId2"/>
    <sheet name="WPU c ДК тяга без эк." sheetId="1" r:id="rId3"/>
    <sheet name="WPU пл безэк." sheetId="6" r:id="rId4"/>
    <sheet name="WPU пл классик." sheetId="8" r:id="rId5"/>
    <sheet name="WPU жим в мн сл. эк." sheetId="3" r:id="rId6"/>
    <sheet name="WPU жим безэк." sheetId="5" r:id="rId7"/>
    <sheet name="WPU тяга без эк." sheetId="2" r:id="rId8"/>
    <sheet name="WPU НЖ 1 вес" sheetId="9" r:id="rId9"/>
  </sheets>
  <definedNames>
    <definedName name="_FilterDatabase" localSheetId="8" hidden="1">'WPU НЖ 1 вес'!$A$1:$I$3</definedName>
    <definedName name="_FilterDatabase" localSheetId="4">'WPU пл классик.'!$A$1:$S$3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9" l="1"/>
  <c r="I9" i="9"/>
  <c r="D9" i="9"/>
  <c r="J6" i="9"/>
  <c r="I6" i="9"/>
  <c r="D6" i="9"/>
  <c r="T6" i="8"/>
  <c r="S6" i="8"/>
  <c r="D6" i="8"/>
  <c r="T6" i="7"/>
  <c r="S6" i="7"/>
  <c r="D6" i="7"/>
  <c r="T9" i="6"/>
  <c r="S9" i="6"/>
  <c r="D9" i="6"/>
  <c r="T6" i="6"/>
  <c r="S6" i="6"/>
  <c r="D6" i="6"/>
  <c r="L13" i="5"/>
  <c r="K13" i="5"/>
  <c r="D13" i="5"/>
  <c r="L12" i="5"/>
  <c r="K12" i="5"/>
  <c r="D12" i="5"/>
  <c r="L9" i="5"/>
  <c r="K9" i="5"/>
  <c r="D9" i="5"/>
  <c r="L6" i="5"/>
  <c r="K6" i="5"/>
  <c r="D6" i="5"/>
  <c r="L19" i="4"/>
  <c r="K19" i="4"/>
  <c r="D19" i="4"/>
  <c r="L18" i="4"/>
  <c r="K18" i="4"/>
  <c r="D18" i="4"/>
  <c r="L15" i="4"/>
  <c r="K15" i="4"/>
  <c r="D15" i="4"/>
  <c r="L12" i="4"/>
  <c r="K12" i="4"/>
  <c r="D12" i="4"/>
  <c r="L9" i="4"/>
  <c r="K9" i="4"/>
  <c r="D9" i="4"/>
  <c r="L6" i="4"/>
  <c r="K6" i="4"/>
  <c r="D6" i="4"/>
  <c r="L6" i="3"/>
  <c r="K6" i="3"/>
  <c r="D6" i="3"/>
  <c r="L15" i="2"/>
  <c r="K15" i="2"/>
  <c r="D15" i="2"/>
  <c r="L12" i="2"/>
  <c r="K12" i="2"/>
  <c r="D12" i="2"/>
  <c r="L9" i="2"/>
  <c r="K9" i="2"/>
  <c r="D9" i="2"/>
  <c r="L6" i="2"/>
  <c r="K6" i="2"/>
  <c r="D6" i="2"/>
  <c r="L8" i="1"/>
  <c r="K8" i="1"/>
  <c r="D8" i="1"/>
  <c r="L7" i="1"/>
  <c r="K7" i="1"/>
  <c r="D7" i="1"/>
  <c r="L6" i="1"/>
  <c r="K6" i="1"/>
  <c r="D6" i="1"/>
</calcChain>
</file>

<file path=xl/sharedStrings.xml><?xml version="1.0" encoding="utf-8"?>
<sst xmlns="http://schemas.openxmlformats.org/spreadsheetml/2006/main" count="655" uniqueCount="242">
  <si>
    <t>Кубок ПАО "Электромеханика"
WPU c ДК Становая тяга Безэкипировочная
Ржев/Тверская область августа 2018 г.</t>
  </si>
  <si>
    <t>ФИО</t>
  </si>
  <si>
    <t>Возрастная группа
Дата рождения/Возраст</t>
  </si>
  <si>
    <t>Собственный 
Вес</t>
  </si>
  <si>
    <t>Wilks</t>
  </si>
  <si>
    <t>Команда</t>
  </si>
  <si>
    <t>Город/Область</t>
  </si>
  <si>
    <t>Тяга</t>
  </si>
  <si>
    <t>Результат</t>
  </si>
  <si>
    <t>Очки</t>
  </si>
  <si>
    <t>Тренер</t>
  </si>
  <si>
    <t>Рек</t>
  </si>
  <si>
    <t>ВЕСОВАЯ КАТЕГОРИЯ   82.5</t>
  </si>
  <si>
    <t>1. Шкабара Вадим</t>
  </si>
  <si>
    <t>Юноши 16 - 19 (30.05.2000)/18</t>
  </si>
  <si>
    <t>77,70</t>
  </si>
  <si>
    <t xml:space="preserve">лично </t>
  </si>
  <si>
    <t xml:space="preserve">Ржев/Тверская область </t>
  </si>
  <si>
    <t>140,0</t>
  </si>
  <si>
    <t>160,0</t>
  </si>
  <si>
    <t>170,0</t>
  </si>
  <si>
    <t xml:space="preserve"> </t>
  </si>
  <si>
    <t>2. Марков Сергей</t>
  </si>
  <si>
    <t>Юноши 16 - 19 (08.06.2001)/17</t>
  </si>
  <si>
    <t>79,60</t>
  </si>
  <si>
    <t>130,0</t>
  </si>
  <si>
    <t>150,0</t>
  </si>
  <si>
    <t>1. Ксенофонтов Дмитрий</t>
  </si>
  <si>
    <t>Открытая (11.08.1999)/19</t>
  </si>
  <si>
    <t>80,50</t>
  </si>
  <si>
    <t xml:space="preserve">Великие Луки/Псковская область </t>
  </si>
  <si>
    <t>145,0</t>
  </si>
  <si>
    <t>167,5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</si>
  <si>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</si>
  <si>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</si>
  <si>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</si>
  <si>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</si>
  <si>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</si>
  <si>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</si>
  <si>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</si>
  <si>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</si>
  <si>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</si>
  <si>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</si>
  <si>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</si>
  <si>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</si>
  <si>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</si>
  <si>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Шкабара Вадим</t>
  </si>
  <si>
    <t xml:space="preserve">Юноши 16 - 19 </t>
  </si>
  <si>
    <t>82,5</t>
  </si>
  <si>
    <t>118,2690</t>
  </si>
  <si>
    <t>Марков Сергей</t>
  </si>
  <si>
    <t>102,7350</t>
  </si>
  <si>
    <t xml:space="preserve">Открытая </t>
  </si>
  <si>
    <t>Ксенофонтов Дмитрий</t>
  </si>
  <si>
    <t>108,8000</t>
  </si>
  <si>
    <t>Кубок ПАО "Электромеханика"
WPU Становая тяга Безэкипировочная
Ржев/Тверская область августа 2018 г.</t>
  </si>
  <si>
    <t>1. Евсеев Сергей</t>
  </si>
  <si>
    <t>Открытая (09.10.1990)/27</t>
  </si>
  <si>
    <t>76,80</t>
  </si>
  <si>
    <t>220,0</t>
  </si>
  <si>
    <t>240,0</t>
  </si>
  <si>
    <t>250,0</t>
  </si>
  <si>
    <t>ВЕСОВАЯ КАТЕГОРИЯ   100</t>
  </si>
  <si>
    <t>1. Громов Андрей</t>
  </si>
  <si>
    <t>Открытая (12.06.1994)/24</t>
  </si>
  <si>
    <t>95,10</t>
  </si>
  <si>
    <t>260,0</t>
  </si>
  <si>
    <t>280,0</t>
  </si>
  <si>
    <t>290,0</t>
  </si>
  <si>
    <t>ВЕСОВАЯ КАТЕГОРИЯ   110</t>
  </si>
  <si>
    <t>1. Овчинников Андрей</t>
  </si>
  <si>
    <t>Ветераны 45 - 49 (27.01.1969)/49</t>
  </si>
  <si>
    <t>100,20</t>
  </si>
  <si>
    <t xml:space="preserve">Нелидово/Тверская область </t>
  </si>
  <si>
    <t>225,0</t>
  </si>
  <si>
    <t>235,0</t>
  </si>
  <si>
    <t>245,0</t>
  </si>
  <si>
    <t>ВЕСОВАЯ КАТЕГОРИЯ   140</t>
  </si>
  <si>
    <t>1. Степников Дмитрий</t>
  </si>
  <si>
    <t>Открытая (20.08.1983)/34</t>
  </si>
  <si>
    <t>130,30</t>
  </si>
  <si>
    <t>302,5</t>
  </si>
  <si>
    <t>310,0</t>
  </si>
  <si>
    <t>Громов Андрей</t>
  </si>
  <si>
    <t>100,0</t>
  </si>
  <si>
    <t>174,0760</t>
  </si>
  <si>
    <t>Степников Дмитрий</t>
  </si>
  <si>
    <t>171,0335</t>
  </si>
  <si>
    <t>Евсеев Сергей</t>
  </si>
  <si>
    <t>168,2640</t>
  </si>
  <si>
    <t xml:space="preserve">Ветераны </t>
  </si>
  <si>
    <t>Овчинников Андрей</t>
  </si>
  <si>
    <t xml:space="preserve">Ветераны 45 - 49 </t>
  </si>
  <si>
    <t>110,0</t>
  </si>
  <si>
    <t>165,8197</t>
  </si>
  <si>
    <t>Кубок ПАО "Электромеханика"
WPU Жим лежа в Многослойной экипировке
Ржев/Тверская область августа 2018 г.</t>
  </si>
  <si>
    <t>Жим</t>
  </si>
  <si>
    <t>1. Мавренков Сергей</t>
  </si>
  <si>
    <t>Открытая (05.11.1966)/51</t>
  </si>
  <si>
    <t>104,30</t>
  </si>
  <si>
    <t xml:space="preserve">Москва </t>
  </si>
  <si>
    <t>255,0</t>
  </si>
  <si>
    <t>265,0</t>
  </si>
  <si>
    <t>Мавренков Сергей</t>
  </si>
  <si>
    <t>152,7450</t>
  </si>
  <si>
    <t>Кубок ПАО "Электромеханика"
WPU c ДК Жим лежа Безэкипировочный
Ржев/Тверская область августа 2018 г.</t>
  </si>
  <si>
    <t>ВЕСОВАЯ КАТЕГОРИЯ   56</t>
  </si>
  <si>
    <t>-. Черняев Андрей</t>
  </si>
  <si>
    <t>Юноши 16 - 19 (04.07.2002)/16</t>
  </si>
  <si>
    <t>55,80</t>
  </si>
  <si>
    <t>65,0</t>
  </si>
  <si>
    <t>75,0</t>
  </si>
  <si>
    <t>ВЕСОВАЯ КАТЕГОРИЯ   67.5</t>
  </si>
  <si>
    <t>1. Буслейко Евгений</t>
  </si>
  <si>
    <t>Юниоры 20 - 23 (07.06.1998)/20</t>
  </si>
  <si>
    <t>66,80</t>
  </si>
  <si>
    <t>115,0</t>
  </si>
  <si>
    <t>ВЕСОВАЯ КАТЕГОРИЯ   75</t>
  </si>
  <si>
    <t>1. Рыжов Александр</t>
  </si>
  <si>
    <t>Открытая (19.04.1985)/33</t>
  </si>
  <si>
    <t>74,10</t>
  </si>
  <si>
    <t>102,5</t>
  </si>
  <si>
    <t>107,5</t>
  </si>
  <si>
    <t>ВЕСОВАЯ КАТЕГОРИЯ   90</t>
  </si>
  <si>
    <t>1. Базанов Сергей</t>
  </si>
  <si>
    <t>Ветераны 55 - 59 (22.06.1962)/56</t>
  </si>
  <si>
    <t>87,80</t>
  </si>
  <si>
    <t xml:space="preserve">Тверь/Тверская область </t>
  </si>
  <si>
    <t>157,5</t>
  </si>
  <si>
    <t>162,5</t>
  </si>
  <si>
    <t>1. Куляс Евгений</t>
  </si>
  <si>
    <t>Открытая (24.10.1983)/34</t>
  </si>
  <si>
    <t>90,40</t>
  </si>
  <si>
    <t xml:space="preserve">Валдай/Новгородская область </t>
  </si>
  <si>
    <t>120,0</t>
  </si>
  <si>
    <t>142,5</t>
  </si>
  <si>
    <t>1. Емельянов Сергей</t>
  </si>
  <si>
    <t>Ветераны 40 - 44 (07.04.1975)/43</t>
  </si>
  <si>
    <t>96,40</t>
  </si>
  <si>
    <t xml:space="preserve">Осташков/Тверская область </t>
  </si>
  <si>
    <t>165,0</t>
  </si>
  <si>
    <t xml:space="preserve">Юниоры </t>
  </si>
  <si>
    <t>Буслейко Евгений</t>
  </si>
  <si>
    <t xml:space="preserve">Юниоры 20 - 23 </t>
  </si>
  <si>
    <t>67,5</t>
  </si>
  <si>
    <t>89,4125</t>
  </si>
  <si>
    <t>Куляс Евгений</t>
  </si>
  <si>
    <t>90,7725</t>
  </si>
  <si>
    <t>Рыжов Александр</t>
  </si>
  <si>
    <t>79,0460</t>
  </si>
  <si>
    <t>Базанов Сергей</t>
  </si>
  <si>
    <t xml:space="preserve">Ветераны 55 - 59 </t>
  </si>
  <si>
    <t>90,0</t>
  </si>
  <si>
    <t>130,9406</t>
  </si>
  <si>
    <t>Емельянов Сергей</t>
  </si>
  <si>
    <t xml:space="preserve">Ветераны 40 - 44 </t>
  </si>
  <si>
    <t>108,3169</t>
  </si>
  <si>
    <t>Кубок ПАО "Электромеханика"
WPU Жим лежа Безэкипировочный
Ржев/Тверская область августа 2018 г.</t>
  </si>
  <si>
    <t>1. Виноградов Алексей</t>
  </si>
  <si>
    <t>Открытая (22.12.1983)/34</t>
  </si>
  <si>
    <t>99,30</t>
  </si>
  <si>
    <t>187,5</t>
  </si>
  <si>
    <t>ВЕСОВАЯ КАТЕГОРИЯ   125</t>
  </si>
  <si>
    <t>1. Голованов Игорь</t>
  </si>
  <si>
    <t>Открытая (04.11.1983)/34</t>
  </si>
  <si>
    <t>120,70</t>
  </si>
  <si>
    <t xml:space="preserve">Одинцово/Московская область </t>
  </si>
  <si>
    <t>215,0</t>
  </si>
  <si>
    <t>230,0</t>
  </si>
  <si>
    <t>1. Аладышев Сергей</t>
  </si>
  <si>
    <t>Открытая (08.05.1971)/47</t>
  </si>
  <si>
    <t>129,40</t>
  </si>
  <si>
    <t>180,0</t>
  </si>
  <si>
    <t>Ветераны 45 - 49 (08.05.1971)/47</t>
  </si>
  <si>
    <t>Голованов Игорь</t>
  </si>
  <si>
    <t>125,0</t>
  </si>
  <si>
    <t>134,9370</t>
  </si>
  <si>
    <t>Виноградов Алексей</t>
  </si>
  <si>
    <t>114,4313</t>
  </si>
  <si>
    <t>Аладышев Сергей</t>
  </si>
  <si>
    <t>101,8980</t>
  </si>
  <si>
    <t>110,2536</t>
  </si>
  <si>
    <t>Кубок ПАО "Электромеханика"
WPU Пауэрлифтинг Безэкипировочный
Ржев/Тверская область августа 2018 г.</t>
  </si>
  <si>
    <t>Присед</t>
  </si>
  <si>
    <t>Сумма</t>
  </si>
  <si>
    <t>1. Азизмамадов Константин</t>
  </si>
  <si>
    <t>Открытая (16.03.1985)/33</t>
  </si>
  <si>
    <t>88,50</t>
  </si>
  <si>
    <t>210,0</t>
  </si>
  <si>
    <t>155,0</t>
  </si>
  <si>
    <t>270,0</t>
  </si>
  <si>
    <t>285,0</t>
  </si>
  <si>
    <t>1. Садиков Алексей</t>
  </si>
  <si>
    <t>Открытая (04.01.1985)/33</t>
  </si>
  <si>
    <t>112,70</t>
  </si>
  <si>
    <t xml:space="preserve">Клин/Московская область </t>
  </si>
  <si>
    <t>190,0</t>
  </si>
  <si>
    <t>195,0</t>
  </si>
  <si>
    <t>200,0</t>
  </si>
  <si>
    <t>Азизмамадов Константин</t>
  </si>
  <si>
    <t>630,0</t>
  </si>
  <si>
    <t>405,7200</t>
  </si>
  <si>
    <t>Садиков Алексей</t>
  </si>
  <si>
    <t>475,0</t>
  </si>
  <si>
    <t>277,5425</t>
  </si>
  <si>
    <t>Кубок ПАО "Электромеханика"
WPU c ДК Пауэрлифтинг Классический
Ржев/Тверская область августа 2018 г.</t>
  </si>
  <si>
    <t>1. Березников Александр</t>
  </si>
  <si>
    <t>Ветераны 50 - 54 (26.01.1964)/54</t>
  </si>
  <si>
    <t>112,80</t>
  </si>
  <si>
    <t>275,0</t>
  </si>
  <si>
    <t>Березников Александр</t>
  </si>
  <si>
    <t xml:space="preserve">Ветераны 50 - 54 </t>
  </si>
  <si>
    <t>650,0</t>
  </si>
  <si>
    <t>457,1167</t>
  </si>
  <si>
    <t>Кубок ПАО "Электромеханика"
WPU Пауэрлифтинг Классический
Ржев/Тверская область августа 2018 г.</t>
  </si>
  <si>
    <t>665,0</t>
  </si>
  <si>
    <t>405,8495</t>
  </si>
  <si>
    <t>Кубок ПАО "Электромеханика"
WPU Народный жим (1 вес)
Ржев/Тверская область августа 2018 г.</t>
  </si>
  <si>
    <t>Gloss</t>
  </si>
  <si>
    <t>Жим мн. повт.</t>
  </si>
  <si>
    <t>Тоннаж</t>
  </si>
  <si>
    <t>Вес</t>
  </si>
  <si>
    <t>Повторы</t>
  </si>
  <si>
    <t>1. Лисицын Сергей</t>
  </si>
  <si>
    <t>Открытая (26.10.1970)/47</t>
  </si>
  <si>
    <t>109,80</t>
  </si>
  <si>
    <t xml:space="preserve">Нахабино/Московская область </t>
  </si>
  <si>
    <t>26,0</t>
  </si>
  <si>
    <t>1. Арсентьев Иван</t>
  </si>
  <si>
    <t>Мастера 40 - 49 (04.06.1976)/42</t>
  </si>
  <si>
    <t>117,10</t>
  </si>
  <si>
    <t>117,5</t>
  </si>
  <si>
    <t>36,0</t>
  </si>
  <si>
    <t xml:space="preserve">Gloss </t>
  </si>
  <si>
    <t>Лисицын Сергей</t>
  </si>
  <si>
    <t>2860,0</t>
  </si>
  <si>
    <t>1609,4649</t>
  </si>
  <si>
    <t xml:space="preserve">Мастера </t>
  </si>
  <si>
    <t>Арсентьев Иван</t>
  </si>
  <si>
    <t xml:space="preserve">Мастера 40 - 49 </t>
  </si>
  <si>
    <t>4230,0</t>
  </si>
  <si>
    <t>2390,0727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</si>
</sst>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2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4" fillId="0" borderId="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indent="1"/>
    </xf>
    <xf numFmtId="49" fontId="8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indent="1"/>
    </xf>
    <xf numFmtId="49" fontId="2" fillId="0" borderId="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Normal="100" workbookViewId="0">
      <selection sqref="A1:U2"/>
    </sheetView>
  </sheetViews>
  <sheetFormatPr defaultRowHeight="12.75" x14ac:dyDescent="0.2"/>
  <cols>
    <col min="1" max="1" width="24" style="9" customWidth="1"/>
    <col min="2" max="2" width="30.28515625" style="9" customWidth="1"/>
    <col min="3" max="3" width="15.5703125" style="9" customWidth="1"/>
    <col min="4" max="4" width="8.42578125" style="9" customWidth="1"/>
    <col min="5" max="5" width="22.7109375" style="9" customWidth="1"/>
    <col min="6" max="6" width="22.28515625" style="9" customWidth="1"/>
    <col min="7" max="9" width="5.5703125" style="10" customWidth="1"/>
    <col min="10" max="10" width="4.85546875" style="10" customWidth="1"/>
    <col min="11" max="13" width="5.5703125" style="10" customWidth="1"/>
    <col min="14" max="14" width="4.85546875" style="10" customWidth="1"/>
    <col min="15" max="17" width="5.5703125" style="10" customWidth="1"/>
    <col min="18" max="18" width="4.85546875" style="10" customWidth="1"/>
    <col min="19" max="19" width="7.85546875" style="9" customWidth="1"/>
    <col min="20" max="20" width="8.5703125" style="10" customWidth="1"/>
    <col min="21" max="21" width="8.85546875" style="9" customWidth="1"/>
    <col min="22" max="1025" width="9.140625" style="10" customWidth="1"/>
  </cols>
  <sheetData>
    <row r="1" spans="1:21" s="11" customFormat="1" ht="29.1" customHeight="1" x14ac:dyDescent="0.2">
      <c r="A1" s="8" t="s">
        <v>205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11" customFormat="1" ht="62.1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2" customFormat="1" ht="12.75" customHeight="1" x14ac:dyDescent="0.2">
      <c r="A3" s="7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183</v>
      </c>
      <c r="H3" s="4"/>
      <c r="I3" s="4"/>
      <c r="J3" s="4"/>
      <c r="K3" s="4" t="s">
        <v>96</v>
      </c>
      <c r="L3" s="4"/>
      <c r="M3" s="4"/>
      <c r="N3" s="4"/>
      <c r="O3" s="4" t="s">
        <v>7</v>
      </c>
      <c r="P3" s="4"/>
      <c r="Q3" s="4"/>
      <c r="R3" s="4"/>
      <c r="S3" s="5" t="s">
        <v>184</v>
      </c>
      <c r="T3" s="5" t="s">
        <v>9</v>
      </c>
      <c r="U3" s="3" t="s">
        <v>10</v>
      </c>
    </row>
    <row r="4" spans="1:21" s="12" customFormat="1" ht="36.75" customHeight="1" x14ac:dyDescent="0.2">
      <c r="A4" s="7"/>
      <c r="B4" s="6"/>
      <c r="C4" s="6"/>
      <c r="D4" s="6"/>
      <c r="E4" s="6"/>
      <c r="F4" s="6"/>
      <c r="G4" s="13">
        <v>1</v>
      </c>
      <c r="H4" s="13">
        <v>2</v>
      </c>
      <c r="I4" s="13">
        <v>3</v>
      </c>
      <c r="J4" s="13" t="s">
        <v>11</v>
      </c>
      <c r="K4" s="13">
        <v>1</v>
      </c>
      <c r="L4" s="13">
        <v>2</v>
      </c>
      <c r="M4" s="13">
        <v>3</v>
      </c>
      <c r="N4" s="13" t="s">
        <v>11</v>
      </c>
      <c r="O4" s="13">
        <v>1</v>
      </c>
      <c r="P4" s="13">
        <v>2</v>
      </c>
      <c r="Q4" s="13">
        <v>3</v>
      </c>
      <c r="R4" s="13" t="s">
        <v>11</v>
      </c>
      <c r="S4" s="5"/>
      <c r="T4" s="5"/>
      <c r="U4" s="3"/>
    </row>
    <row r="5" spans="1:21" ht="15" x14ac:dyDescent="0.2">
      <c r="A5" s="2" t="s">
        <v>162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x14ac:dyDescent="0.2">
      <c r="A6" s="31" t="s">
        <v>206</v>
      </c>
      <c r="B6" s="31" t="s">
        <v>207</v>
      </c>
      <c r="C6" s="31" t="s">
        <v>208</v>
      </c>
      <c r="D6" s="31" t="str">
        <f>"0,5841"</f>
        <v>0,5841</v>
      </c>
      <c r="E6" s="31" t="s">
        <v>16</v>
      </c>
      <c r="F6" s="31" t="s">
        <v>17</v>
      </c>
      <c r="G6" s="32" t="s">
        <v>198</v>
      </c>
      <c r="H6" s="32" t="s">
        <v>59</v>
      </c>
      <c r="I6" s="33" t="s">
        <v>75</v>
      </c>
      <c r="J6" s="33"/>
      <c r="K6" s="32" t="s">
        <v>189</v>
      </c>
      <c r="L6" s="32" t="s">
        <v>19</v>
      </c>
      <c r="M6" s="33" t="s">
        <v>20</v>
      </c>
      <c r="N6" s="33"/>
      <c r="O6" s="32" t="s">
        <v>66</v>
      </c>
      <c r="P6" s="32" t="s">
        <v>190</v>
      </c>
      <c r="Q6" s="33" t="s">
        <v>209</v>
      </c>
      <c r="R6" s="33"/>
      <c r="S6" s="31" t="str">
        <f>"650,0"</f>
        <v>650,0</v>
      </c>
      <c r="T6" s="32" t="str">
        <f>"457,1167"</f>
        <v>457,1167</v>
      </c>
      <c r="U6" s="31" t="s">
        <v>21</v>
      </c>
    </row>
    <row r="8" spans="1:21" ht="15" x14ac:dyDescent="0.2">
      <c r="E8" s="23" t="s">
        <v>33</v>
      </c>
    </row>
    <row r="9" spans="1:21" ht="15" x14ac:dyDescent="0.2">
      <c r="E9" s="23" t="s">
        <v>34</v>
      </c>
    </row>
    <row r="10" spans="1:21" ht="15" x14ac:dyDescent="0.2">
      <c r="E10" s="23" t="s">
        <v>35</v>
      </c>
    </row>
    <row r="11" spans="1:21" ht="15" x14ac:dyDescent="0.2">
      <c r="E11" s="23" t="s">
        <v>36</v>
      </c>
    </row>
    <row r="12" spans="1:21" ht="15" x14ac:dyDescent="0.2">
      <c r="E12" s="23" t="s">
        <v>36</v>
      </c>
    </row>
    <row r="13" spans="1:21" ht="15" x14ac:dyDescent="0.2">
      <c r="E13" s="23" t="s">
        <v>37</v>
      </c>
    </row>
    <row r="14" spans="1:21" ht="15" x14ac:dyDescent="0.2">
      <c r="E14" s="23"/>
    </row>
    <row r="16" spans="1:21" ht="18" x14ac:dyDescent="0.25">
      <c r="A16" s="24" t="s">
        <v>38</v>
      </c>
      <c r="B16" s="24"/>
    </row>
    <row r="17" spans="1:5" ht="15" x14ac:dyDescent="0.2">
      <c r="A17" s="25" t="s">
        <v>39</v>
      </c>
      <c r="B17" s="25"/>
    </row>
    <row r="18" spans="1:5" ht="14.25" x14ac:dyDescent="0.2">
      <c r="A18" s="26"/>
      <c r="B18" s="27" t="s">
        <v>90</v>
      </c>
    </row>
    <row r="19" spans="1:5" ht="15" x14ac:dyDescent="0.2">
      <c r="A19" s="28" t="s">
        <v>41</v>
      </c>
      <c r="B19" s="28" t="s">
        <v>42</v>
      </c>
      <c r="C19" s="28" t="s">
        <v>43</v>
      </c>
      <c r="D19" s="28" t="s">
        <v>44</v>
      </c>
      <c r="E19" s="28" t="s">
        <v>45</v>
      </c>
    </row>
    <row r="20" spans="1:5" x14ac:dyDescent="0.2">
      <c r="A20" s="29" t="s">
        <v>210</v>
      </c>
      <c r="B20" s="9" t="s">
        <v>211</v>
      </c>
      <c r="C20" s="9" t="s">
        <v>175</v>
      </c>
      <c r="D20" s="9" t="s">
        <v>212</v>
      </c>
      <c r="E20" s="30" t="s">
        <v>213</v>
      </c>
    </row>
  </sheetData>
  <mergeCells count="14"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>
      <selection activeCell="A22" sqref="A22"/>
    </sheetView>
  </sheetViews>
  <sheetFormatPr defaultRowHeight="12.75" x14ac:dyDescent="0.2"/>
  <cols>
    <col min="1" max="1" width="23.7109375" style="9" customWidth="1"/>
    <col min="2" max="2" width="29.7109375" style="9" customWidth="1"/>
    <col min="3" max="3" width="15.28515625" style="9" customWidth="1"/>
    <col min="4" max="4" width="8.42578125" style="9" customWidth="1"/>
    <col min="5" max="5" width="22.7109375" style="9" customWidth="1"/>
    <col min="6" max="6" width="33.42578125" style="9" customWidth="1"/>
    <col min="7" max="9" width="5.5703125" style="10" customWidth="1"/>
    <col min="10" max="10" width="4.85546875" style="10" customWidth="1"/>
    <col min="11" max="11" width="12" style="9" customWidth="1"/>
    <col min="12" max="12" width="8.5703125" style="10" customWidth="1"/>
    <col min="13" max="13" width="8.85546875" style="9" customWidth="1"/>
    <col min="14" max="1025" width="9.140625" style="10" customWidth="1"/>
  </cols>
  <sheetData>
    <row r="1" spans="1:13" s="11" customFormat="1" ht="29.1" customHeight="1" x14ac:dyDescent="0.2">
      <c r="A1" s="8" t="s">
        <v>105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1" customFormat="1" ht="62.1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2" customFormat="1" ht="12.75" customHeight="1" x14ac:dyDescent="0.2">
      <c r="A3" s="7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96</v>
      </c>
      <c r="H3" s="4"/>
      <c r="I3" s="4"/>
      <c r="J3" s="4"/>
      <c r="K3" s="5" t="s">
        <v>8</v>
      </c>
      <c r="L3" s="5" t="s">
        <v>9</v>
      </c>
      <c r="M3" s="3" t="s">
        <v>10</v>
      </c>
    </row>
    <row r="4" spans="1:13" s="12" customFormat="1" ht="21" customHeight="1" x14ac:dyDescent="0.2">
      <c r="A4" s="7"/>
      <c r="B4" s="6"/>
      <c r="C4" s="6"/>
      <c r="D4" s="6"/>
      <c r="E4" s="6"/>
      <c r="F4" s="6"/>
      <c r="G4" s="13">
        <v>1</v>
      </c>
      <c r="H4" s="13">
        <v>2</v>
      </c>
      <c r="I4" s="13">
        <v>3</v>
      </c>
      <c r="J4" s="13" t="s">
        <v>11</v>
      </c>
      <c r="K4" s="5"/>
      <c r="L4" s="5"/>
      <c r="M4" s="3"/>
    </row>
    <row r="5" spans="1:13" ht="15" x14ac:dyDescent="0.2">
      <c r="A5" s="2" t="s">
        <v>106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31" t="s">
        <v>107</v>
      </c>
      <c r="B6" s="31" t="s">
        <v>108</v>
      </c>
      <c r="C6" s="31" t="s">
        <v>109</v>
      </c>
      <c r="D6" s="31" t="str">
        <f>"0,9135"</f>
        <v>0,9135</v>
      </c>
      <c r="E6" s="31" t="s">
        <v>16</v>
      </c>
      <c r="F6" s="31" t="s">
        <v>17</v>
      </c>
      <c r="G6" s="33" t="s">
        <v>110</v>
      </c>
      <c r="H6" s="33" t="s">
        <v>111</v>
      </c>
      <c r="I6" s="33" t="s">
        <v>111</v>
      </c>
      <c r="J6" s="33"/>
      <c r="K6" s="31" t="str">
        <f>"0.00"</f>
        <v>0.00</v>
      </c>
      <c r="L6" s="32" t="str">
        <f>"0,0000"</f>
        <v>0,0000</v>
      </c>
      <c r="M6" s="31" t="s">
        <v>21</v>
      </c>
    </row>
    <row r="8" spans="1:13" ht="15" x14ac:dyDescent="0.2">
      <c r="A8" s="1" t="s">
        <v>112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2">
      <c r="A9" s="31" t="s">
        <v>113</v>
      </c>
      <c r="B9" s="31" t="s">
        <v>114</v>
      </c>
      <c r="C9" s="31" t="s">
        <v>115</v>
      </c>
      <c r="D9" s="31" t="str">
        <f>"0,7775"</f>
        <v>0,7775</v>
      </c>
      <c r="E9" s="31" t="s">
        <v>16</v>
      </c>
      <c r="F9" s="31" t="s">
        <v>30</v>
      </c>
      <c r="G9" s="32" t="s">
        <v>84</v>
      </c>
      <c r="H9" s="32" t="s">
        <v>93</v>
      </c>
      <c r="I9" s="32" t="s">
        <v>116</v>
      </c>
      <c r="J9" s="33"/>
      <c r="K9" s="31" t="str">
        <f>"115,0"</f>
        <v>115,0</v>
      </c>
      <c r="L9" s="32" t="str">
        <f>"89,4125"</f>
        <v>89,4125</v>
      </c>
      <c r="M9" s="31" t="s">
        <v>21</v>
      </c>
    </row>
    <row r="11" spans="1:13" ht="15" x14ac:dyDescent="0.2">
      <c r="A11" s="1" t="s">
        <v>117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2">
      <c r="A12" s="31" t="s">
        <v>118</v>
      </c>
      <c r="B12" s="31" t="s">
        <v>119</v>
      </c>
      <c r="C12" s="31" t="s">
        <v>120</v>
      </c>
      <c r="D12" s="31" t="str">
        <f>"0,7186"</f>
        <v>0,7186</v>
      </c>
      <c r="E12" s="31" t="s">
        <v>16</v>
      </c>
      <c r="F12" s="31" t="s">
        <v>100</v>
      </c>
      <c r="G12" s="32" t="s">
        <v>121</v>
      </c>
      <c r="H12" s="32" t="s">
        <v>122</v>
      </c>
      <c r="I12" s="32" t="s">
        <v>93</v>
      </c>
      <c r="J12" s="33"/>
      <c r="K12" s="31" t="str">
        <f>"110,0"</f>
        <v>110,0</v>
      </c>
      <c r="L12" s="32" t="str">
        <f>"79,0460"</f>
        <v>79,0460</v>
      </c>
      <c r="M12" s="31" t="s">
        <v>21</v>
      </c>
    </row>
    <row r="14" spans="1:13" ht="15" x14ac:dyDescent="0.2">
      <c r="A14" s="1" t="s">
        <v>123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2">
      <c r="A15" s="31" t="s">
        <v>124</v>
      </c>
      <c r="B15" s="31" t="s">
        <v>125</v>
      </c>
      <c r="C15" s="31" t="s">
        <v>126</v>
      </c>
      <c r="D15" s="31" t="str">
        <f>"0,6467"</f>
        <v>0,6467</v>
      </c>
      <c r="E15" s="31" t="s">
        <v>16</v>
      </c>
      <c r="F15" s="31" t="s">
        <v>127</v>
      </c>
      <c r="G15" s="32" t="s">
        <v>26</v>
      </c>
      <c r="H15" s="32" t="s">
        <v>128</v>
      </c>
      <c r="I15" s="32" t="s">
        <v>129</v>
      </c>
      <c r="J15" s="33"/>
      <c r="K15" s="31" t="str">
        <f>"162,5"</f>
        <v>162,5</v>
      </c>
      <c r="L15" s="32" t="str">
        <f>"130,9406"</f>
        <v>130,9406</v>
      </c>
      <c r="M15" s="31" t="s">
        <v>21</v>
      </c>
    </row>
    <row r="17" spans="1:13" ht="15" x14ac:dyDescent="0.2">
      <c r="A17" s="1" t="s">
        <v>62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x14ac:dyDescent="0.2">
      <c r="A18" s="14" t="s">
        <v>130</v>
      </c>
      <c r="B18" s="14" t="s">
        <v>131</v>
      </c>
      <c r="C18" s="14" t="s">
        <v>132</v>
      </c>
      <c r="D18" s="14" t="str">
        <f>"0,6370"</f>
        <v>0,6370</v>
      </c>
      <c r="E18" s="14" t="s">
        <v>16</v>
      </c>
      <c r="F18" s="14" t="s">
        <v>133</v>
      </c>
      <c r="G18" s="16" t="s">
        <v>134</v>
      </c>
      <c r="H18" s="15" t="s">
        <v>135</v>
      </c>
      <c r="I18" s="16" t="s">
        <v>31</v>
      </c>
      <c r="J18" s="16"/>
      <c r="K18" s="14" t="str">
        <f>"142,5"</f>
        <v>142,5</v>
      </c>
      <c r="L18" s="15" t="str">
        <f>"90,7725"</f>
        <v>90,7725</v>
      </c>
      <c r="M18" s="14" t="s">
        <v>21</v>
      </c>
    </row>
    <row r="19" spans="1:13" x14ac:dyDescent="0.2">
      <c r="A19" s="20" t="s">
        <v>136</v>
      </c>
      <c r="B19" s="20" t="s">
        <v>137</v>
      </c>
      <c r="C19" s="20" t="s">
        <v>138</v>
      </c>
      <c r="D19" s="20" t="str">
        <f>"0,6180"</f>
        <v>0,6180</v>
      </c>
      <c r="E19" s="20" t="s">
        <v>16</v>
      </c>
      <c r="F19" s="20" t="s">
        <v>139</v>
      </c>
      <c r="G19" s="21" t="s">
        <v>19</v>
      </c>
      <c r="H19" s="21" t="s">
        <v>140</v>
      </c>
      <c r="I19" s="21" t="s">
        <v>20</v>
      </c>
      <c r="J19" s="22"/>
      <c r="K19" s="20" t="str">
        <f>"170,0"</f>
        <v>170,0</v>
      </c>
      <c r="L19" s="21" t="str">
        <f>"108,3169"</f>
        <v>108,3169</v>
      </c>
      <c r="M19" s="20" t="s">
        <v>21</v>
      </c>
    </row>
    <row r="21" spans="1:13" ht="15" x14ac:dyDescent="0.2">
      <c r="A21" s="1" t="s">
        <v>69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3" spans="1:13" ht="15" x14ac:dyDescent="0.2">
      <c r="A23" s="1" t="s">
        <v>77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5" spans="1:13" ht="15" x14ac:dyDescent="0.2">
      <c r="E25" s="23" t="s">
        <v>33</v>
      </c>
    </row>
    <row r="26" spans="1:13" ht="15" x14ac:dyDescent="0.2">
      <c r="E26" s="23" t="s">
        <v>34</v>
      </c>
    </row>
    <row r="27" spans="1:13" ht="15" x14ac:dyDescent="0.2">
      <c r="E27" s="23" t="s">
        <v>35</v>
      </c>
    </row>
    <row r="28" spans="1:13" ht="15" x14ac:dyDescent="0.2">
      <c r="E28" s="23" t="s">
        <v>36</v>
      </c>
    </row>
    <row r="29" spans="1:13" ht="15" x14ac:dyDescent="0.2">
      <c r="E29" s="23" t="s">
        <v>36</v>
      </c>
    </row>
    <row r="30" spans="1:13" ht="15" x14ac:dyDescent="0.2">
      <c r="E30" s="23" t="s">
        <v>37</v>
      </c>
    </row>
    <row r="31" spans="1:13" ht="15" x14ac:dyDescent="0.2">
      <c r="E31" s="23"/>
    </row>
    <row r="33" spans="1:5" ht="18" x14ac:dyDescent="0.25">
      <c r="A33" s="24" t="s">
        <v>38</v>
      </c>
      <c r="B33" s="24"/>
    </row>
    <row r="34" spans="1:5" ht="15" x14ac:dyDescent="0.2">
      <c r="A34" s="25" t="s">
        <v>39</v>
      </c>
      <c r="B34" s="25"/>
    </row>
    <row r="35" spans="1:5" ht="14.25" x14ac:dyDescent="0.2">
      <c r="A35" s="26"/>
      <c r="B35" s="27" t="s">
        <v>141</v>
      </c>
    </row>
    <row r="36" spans="1:5" ht="15" x14ac:dyDescent="0.2">
      <c r="A36" s="28" t="s">
        <v>41</v>
      </c>
      <c r="B36" s="28" t="s">
        <v>42</v>
      </c>
      <c r="C36" s="28" t="s">
        <v>43</v>
      </c>
      <c r="D36" s="28" t="s">
        <v>44</v>
      </c>
      <c r="E36" s="28" t="s">
        <v>45</v>
      </c>
    </row>
    <row r="37" spans="1:5" x14ac:dyDescent="0.2">
      <c r="A37" s="29" t="s">
        <v>142</v>
      </c>
      <c r="B37" s="9" t="s">
        <v>143</v>
      </c>
      <c r="C37" s="9" t="s">
        <v>144</v>
      </c>
      <c r="D37" s="9" t="s">
        <v>116</v>
      </c>
      <c r="E37" s="30" t="s">
        <v>145</v>
      </c>
    </row>
    <row r="39" spans="1:5" ht="14.25" x14ac:dyDescent="0.2">
      <c r="A39" s="26"/>
      <c r="B39" s="27" t="s">
        <v>52</v>
      </c>
    </row>
    <row r="40" spans="1:5" ht="15" x14ac:dyDescent="0.2">
      <c r="A40" s="28" t="s">
        <v>41</v>
      </c>
      <c r="B40" s="28" t="s">
        <v>42</v>
      </c>
      <c r="C40" s="28" t="s">
        <v>43</v>
      </c>
      <c r="D40" s="28" t="s">
        <v>44</v>
      </c>
      <c r="E40" s="28" t="s">
        <v>45</v>
      </c>
    </row>
    <row r="41" spans="1:5" x14ac:dyDescent="0.2">
      <c r="A41" s="29" t="s">
        <v>146</v>
      </c>
      <c r="B41" s="9" t="s">
        <v>52</v>
      </c>
      <c r="C41" s="9" t="s">
        <v>84</v>
      </c>
      <c r="D41" s="9" t="s">
        <v>135</v>
      </c>
      <c r="E41" s="30" t="s">
        <v>147</v>
      </c>
    </row>
    <row r="42" spans="1:5" x14ac:dyDescent="0.2">
      <c r="A42" s="29" t="s">
        <v>148</v>
      </c>
      <c r="B42" s="9" t="s">
        <v>52</v>
      </c>
      <c r="C42" s="9" t="s">
        <v>111</v>
      </c>
      <c r="D42" s="9" t="s">
        <v>93</v>
      </c>
      <c r="E42" s="30" t="s">
        <v>149</v>
      </c>
    </row>
    <row r="44" spans="1:5" ht="14.25" x14ac:dyDescent="0.2">
      <c r="A44" s="26"/>
      <c r="B44" s="27" t="s">
        <v>90</v>
      </c>
    </row>
    <row r="45" spans="1:5" ht="15" x14ac:dyDescent="0.2">
      <c r="A45" s="28" t="s">
        <v>41</v>
      </c>
      <c r="B45" s="28" t="s">
        <v>42</v>
      </c>
      <c r="C45" s="28" t="s">
        <v>43</v>
      </c>
      <c r="D45" s="28" t="s">
        <v>44</v>
      </c>
      <c r="E45" s="28" t="s">
        <v>45</v>
      </c>
    </row>
    <row r="46" spans="1:5" x14ac:dyDescent="0.2">
      <c r="A46" s="29" t="s">
        <v>150</v>
      </c>
      <c r="B46" s="9" t="s">
        <v>151</v>
      </c>
      <c r="C46" s="9" t="s">
        <v>152</v>
      </c>
      <c r="D46" s="9" t="s">
        <v>129</v>
      </c>
      <c r="E46" s="30" t="s">
        <v>153</v>
      </c>
    </row>
    <row r="47" spans="1:5" x14ac:dyDescent="0.2">
      <c r="A47" s="29" t="s">
        <v>154</v>
      </c>
      <c r="B47" s="9" t="s">
        <v>155</v>
      </c>
      <c r="C47" s="9" t="s">
        <v>84</v>
      </c>
      <c r="D47" s="9" t="s">
        <v>20</v>
      </c>
      <c r="E47" s="30" t="s">
        <v>156</v>
      </c>
    </row>
  </sheetData>
  <mergeCells count="18">
    <mergeCell ref="A21:L21"/>
    <mergeCell ref="A23:L23"/>
    <mergeCell ref="A5:L5"/>
    <mergeCell ref="A8:L8"/>
    <mergeCell ref="A11:L11"/>
    <mergeCell ref="A14:L14"/>
    <mergeCell ref="A17:L1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7"/>
  <sheetViews>
    <sheetView zoomScaleNormal="100" workbookViewId="0">
      <selection activeCell="C13" sqref="C13"/>
    </sheetView>
  </sheetViews>
  <sheetFormatPr defaultRowHeight="12.75" x14ac:dyDescent="0.2"/>
  <cols>
    <col min="1" max="1" width="26" style="9" customWidth="1"/>
    <col min="2" max="2" width="27.7109375" style="9" customWidth="1"/>
    <col min="3" max="3" width="15.7109375" style="9" customWidth="1"/>
    <col min="4" max="4" width="8.42578125" style="9" customWidth="1"/>
    <col min="5" max="5" width="22.7109375" style="9" customWidth="1"/>
    <col min="6" max="6" width="31" style="9" customWidth="1"/>
    <col min="7" max="9" width="5.5703125" style="10" customWidth="1"/>
    <col min="10" max="10" width="4.85546875" style="10" customWidth="1"/>
    <col min="11" max="11" width="12.42578125" style="9" customWidth="1"/>
    <col min="12" max="12" width="8.5703125" style="10" customWidth="1"/>
    <col min="13" max="13" width="8.85546875" style="9" customWidth="1"/>
    <col min="14" max="1025" width="9.140625" style="10" customWidth="1"/>
  </cols>
  <sheetData>
    <row r="1" spans="1:13" s="11" customFormat="1" ht="29.1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1" customFormat="1" ht="62.1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2" customFormat="1" ht="12.75" customHeight="1" x14ac:dyDescent="0.2">
      <c r="A3" s="7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  <c r="H3" s="4"/>
      <c r="I3" s="4"/>
      <c r="J3" s="4"/>
      <c r="K3" s="5" t="s">
        <v>8</v>
      </c>
      <c r="L3" s="5" t="s">
        <v>9</v>
      </c>
      <c r="M3" s="3" t="s">
        <v>10</v>
      </c>
    </row>
    <row r="4" spans="1:13" s="12" customFormat="1" ht="21" customHeight="1" x14ac:dyDescent="0.2">
      <c r="A4" s="7"/>
      <c r="B4" s="6"/>
      <c r="C4" s="6"/>
      <c r="D4" s="6"/>
      <c r="E4" s="6"/>
      <c r="F4" s="6"/>
      <c r="G4" s="13">
        <v>1</v>
      </c>
      <c r="H4" s="13">
        <v>2</v>
      </c>
      <c r="I4" s="13">
        <v>3</v>
      </c>
      <c r="J4" s="13" t="s">
        <v>11</v>
      </c>
      <c r="K4" s="5"/>
      <c r="L4" s="5"/>
      <c r="M4" s="3"/>
    </row>
    <row r="5" spans="1:13" ht="15" x14ac:dyDescent="0.2">
      <c r="A5" s="2" t="s">
        <v>12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14" t="s">
        <v>13</v>
      </c>
      <c r="B6" s="14" t="s">
        <v>14</v>
      </c>
      <c r="C6" s="14" t="s">
        <v>15</v>
      </c>
      <c r="D6" s="14" t="str">
        <f>"0,6957"</f>
        <v>0,6957</v>
      </c>
      <c r="E6" s="14" t="s">
        <v>16</v>
      </c>
      <c r="F6" s="14" t="s">
        <v>17</v>
      </c>
      <c r="G6" s="15" t="s">
        <v>18</v>
      </c>
      <c r="H6" s="15" t="s">
        <v>19</v>
      </c>
      <c r="I6" s="15" t="s">
        <v>20</v>
      </c>
      <c r="J6" s="16"/>
      <c r="K6" s="14" t="str">
        <f>"170,0"</f>
        <v>170,0</v>
      </c>
      <c r="L6" s="15" t="str">
        <f>"118,2690"</f>
        <v>118,2690</v>
      </c>
      <c r="M6" s="14" t="s">
        <v>21</v>
      </c>
    </row>
    <row r="7" spans="1:13" x14ac:dyDescent="0.2">
      <c r="A7" s="17" t="s">
        <v>22</v>
      </c>
      <c r="B7" s="17" t="s">
        <v>23</v>
      </c>
      <c r="C7" s="17" t="s">
        <v>24</v>
      </c>
      <c r="D7" s="17" t="str">
        <f>"0,6849"</f>
        <v>0,6849</v>
      </c>
      <c r="E7" s="17" t="s">
        <v>16</v>
      </c>
      <c r="F7" s="17" t="s">
        <v>17</v>
      </c>
      <c r="G7" s="18" t="s">
        <v>25</v>
      </c>
      <c r="H7" s="19" t="s">
        <v>18</v>
      </c>
      <c r="I7" s="18" t="s">
        <v>26</v>
      </c>
      <c r="J7" s="19"/>
      <c r="K7" s="17" t="str">
        <f>"150,0"</f>
        <v>150,0</v>
      </c>
      <c r="L7" s="18" t="str">
        <f>"102,7350"</f>
        <v>102,7350</v>
      </c>
      <c r="M7" s="17" t="s">
        <v>21</v>
      </c>
    </row>
    <row r="8" spans="1:13" x14ac:dyDescent="0.2">
      <c r="A8" s="20" t="s">
        <v>27</v>
      </c>
      <c r="B8" s="20" t="s">
        <v>28</v>
      </c>
      <c r="C8" s="20" t="s">
        <v>29</v>
      </c>
      <c r="D8" s="20" t="str">
        <f>"0,6800"</f>
        <v>0,6800</v>
      </c>
      <c r="E8" s="20" t="s">
        <v>16</v>
      </c>
      <c r="F8" s="20" t="s">
        <v>30</v>
      </c>
      <c r="G8" s="21" t="s">
        <v>31</v>
      </c>
      <c r="H8" s="21" t="s">
        <v>19</v>
      </c>
      <c r="I8" s="22" t="s">
        <v>32</v>
      </c>
      <c r="J8" s="22"/>
      <c r="K8" s="20" t="str">
        <f>"160,0"</f>
        <v>160,0</v>
      </c>
      <c r="L8" s="21" t="str">
        <f>"108,8000"</f>
        <v>108,8000</v>
      </c>
      <c r="M8" s="20" t="s">
        <v>21</v>
      </c>
    </row>
    <row r="10" spans="1:13" ht="15" x14ac:dyDescent="0.2">
      <c r="E10" s="23" t="s">
        <v>33</v>
      </c>
    </row>
    <row r="11" spans="1:13" ht="15" x14ac:dyDescent="0.2">
      <c r="E11" s="23" t="s">
        <v>34</v>
      </c>
    </row>
    <row r="12" spans="1:13" ht="15" x14ac:dyDescent="0.2">
      <c r="E12" s="23" t="s">
        <v>35</v>
      </c>
    </row>
    <row r="13" spans="1:13" ht="15" x14ac:dyDescent="0.2">
      <c r="E13" s="23" t="s">
        <v>36</v>
      </c>
    </row>
    <row r="14" spans="1:13" ht="15" x14ac:dyDescent="0.2">
      <c r="E14" s="23" t="s">
        <v>36</v>
      </c>
    </row>
    <row r="15" spans="1:13" ht="15" x14ac:dyDescent="0.2">
      <c r="E15" s="23" t="s">
        <v>37</v>
      </c>
    </row>
    <row r="16" spans="1:13" ht="15" x14ac:dyDescent="0.2">
      <c r="E16" s="23"/>
    </row>
    <row r="18" spans="1:5" ht="18" x14ac:dyDescent="0.25">
      <c r="A18" s="24" t="s">
        <v>38</v>
      </c>
      <c r="B18" s="24"/>
    </row>
    <row r="19" spans="1:5" ht="15" x14ac:dyDescent="0.2">
      <c r="A19" s="25" t="s">
        <v>39</v>
      </c>
      <c r="B19" s="25"/>
    </row>
    <row r="20" spans="1:5" ht="14.25" x14ac:dyDescent="0.2">
      <c r="A20" s="26"/>
      <c r="B20" s="27" t="s">
        <v>40</v>
      </c>
    </row>
    <row r="21" spans="1:5" ht="15" x14ac:dyDescent="0.2">
      <c r="A21" s="28" t="s">
        <v>41</v>
      </c>
      <c r="B21" s="28" t="s">
        <v>42</v>
      </c>
      <c r="C21" s="28" t="s">
        <v>43</v>
      </c>
      <c r="D21" s="28" t="s">
        <v>44</v>
      </c>
      <c r="E21" s="28" t="s">
        <v>45</v>
      </c>
    </row>
    <row r="22" spans="1:5" x14ac:dyDescent="0.2">
      <c r="A22" s="29" t="s">
        <v>46</v>
      </c>
      <c r="B22" s="9" t="s">
        <v>47</v>
      </c>
      <c r="C22" s="9" t="s">
        <v>48</v>
      </c>
      <c r="D22" s="9" t="s">
        <v>20</v>
      </c>
      <c r="E22" s="30" t="s">
        <v>49</v>
      </c>
    </row>
    <row r="23" spans="1:5" x14ac:dyDescent="0.2">
      <c r="A23" s="29" t="s">
        <v>50</v>
      </c>
      <c r="B23" s="9" t="s">
        <v>47</v>
      </c>
      <c r="C23" s="9" t="s">
        <v>48</v>
      </c>
      <c r="D23" s="9" t="s">
        <v>26</v>
      </c>
      <c r="E23" s="30" t="s">
        <v>51</v>
      </c>
    </row>
    <row r="25" spans="1:5" ht="14.25" x14ac:dyDescent="0.2">
      <c r="A25" s="26"/>
      <c r="B25" s="27" t="s">
        <v>52</v>
      </c>
    </row>
    <row r="26" spans="1:5" ht="15" x14ac:dyDescent="0.2">
      <c r="A26" s="28" t="s">
        <v>41</v>
      </c>
      <c r="B26" s="28" t="s">
        <v>42</v>
      </c>
      <c r="C26" s="28" t="s">
        <v>43</v>
      </c>
      <c r="D26" s="28" t="s">
        <v>44</v>
      </c>
      <c r="E26" s="28" t="s">
        <v>45</v>
      </c>
    </row>
    <row r="27" spans="1:5" x14ac:dyDescent="0.2">
      <c r="A27" s="29" t="s">
        <v>53</v>
      </c>
      <c r="B27" s="9" t="s">
        <v>52</v>
      </c>
      <c r="C27" s="9" t="s">
        <v>48</v>
      </c>
      <c r="D27" s="9" t="s">
        <v>19</v>
      </c>
      <c r="E27" s="30" t="s">
        <v>54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zoomScaleNormal="100" workbookViewId="0">
      <selection sqref="A1:U2"/>
    </sheetView>
  </sheetViews>
  <sheetFormatPr defaultRowHeight="12.75" x14ac:dyDescent="0.2"/>
  <cols>
    <col min="1" max="1" width="26" style="9" customWidth="1"/>
    <col min="2" max="2" width="26.28515625" style="9" customWidth="1"/>
    <col min="3" max="3" width="16.42578125" style="9" customWidth="1"/>
    <col min="4" max="4" width="8.42578125" style="9" customWidth="1"/>
    <col min="5" max="5" width="22.7109375" style="9" customWidth="1"/>
    <col min="6" max="6" width="24.28515625" style="9" customWidth="1"/>
    <col min="7" max="9" width="5.5703125" style="10" customWidth="1"/>
    <col min="10" max="10" width="4.85546875" style="10" customWidth="1"/>
    <col min="11" max="13" width="5.5703125" style="10" customWidth="1"/>
    <col min="14" max="14" width="4.85546875" style="10" customWidth="1"/>
    <col min="15" max="17" width="5.5703125" style="10" customWidth="1"/>
    <col min="18" max="18" width="4.85546875" style="10" customWidth="1"/>
    <col min="19" max="19" width="7.85546875" style="9" customWidth="1"/>
    <col min="20" max="20" width="8.5703125" style="10" customWidth="1"/>
    <col min="21" max="21" width="8.85546875" style="9" customWidth="1"/>
    <col min="22" max="1025" width="9.140625" style="10" customWidth="1"/>
  </cols>
  <sheetData>
    <row r="1" spans="1:21" s="11" customFormat="1" ht="29.1" customHeight="1" x14ac:dyDescent="0.2">
      <c r="A1" s="8" t="s">
        <v>182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11" customFormat="1" ht="62.1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2" customFormat="1" ht="12.75" customHeight="1" x14ac:dyDescent="0.2">
      <c r="A3" s="7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183</v>
      </c>
      <c r="H3" s="4"/>
      <c r="I3" s="4"/>
      <c r="J3" s="4"/>
      <c r="K3" s="4" t="s">
        <v>96</v>
      </c>
      <c r="L3" s="4"/>
      <c r="M3" s="4"/>
      <c r="N3" s="4"/>
      <c r="O3" s="4" t="s">
        <v>7</v>
      </c>
      <c r="P3" s="4"/>
      <c r="Q3" s="4"/>
      <c r="R3" s="4"/>
      <c r="S3" s="5" t="s">
        <v>184</v>
      </c>
      <c r="T3" s="5" t="s">
        <v>9</v>
      </c>
      <c r="U3" s="3" t="s">
        <v>10</v>
      </c>
    </row>
    <row r="4" spans="1:21" s="12" customFormat="1" ht="21" customHeight="1" x14ac:dyDescent="0.2">
      <c r="A4" s="7"/>
      <c r="B4" s="6"/>
      <c r="C4" s="6"/>
      <c r="D4" s="6"/>
      <c r="E4" s="6"/>
      <c r="F4" s="6"/>
      <c r="G4" s="13">
        <v>1</v>
      </c>
      <c r="H4" s="13">
        <v>2</v>
      </c>
      <c r="I4" s="13">
        <v>3</v>
      </c>
      <c r="J4" s="13" t="s">
        <v>11</v>
      </c>
      <c r="K4" s="13">
        <v>1</v>
      </c>
      <c r="L4" s="13">
        <v>2</v>
      </c>
      <c r="M4" s="13">
        <v>3</v>
      </c>
      <c r="N4" s="13" t="s">
        <v>11</v>
      </c>
      <c r="O4" s="13">
        <v>1</v>
      </c>
      <c r="P4" s="13">
        <v>2</v>
      </c>
      <c r="Q4" s="13">
        <v>3</v>
      </c>
      <c r="R4" s="13" t="s">
        <v>11</v>
      </c>
      <c r="S4" s="5"/>
      <c r="T4" s="5"/>
      <c r="U4" s="3"/>
    </row>
    <row r="5" spans="1:21" ht="15" x14ac:dyDescent="0.2">
      <c r="A5" s="2" t="s">
        <v>123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x14ac:dyDescent="0.2">
      <c r="A6" s="31" t="s">
        <v>185</v>
      </c>
      <c r="B6" s="31" t="s">
        <v>186</v>
      </c>
      <c r="C6" s="31" t="s">
        <v>187</v>
      </c>
      <c r="D6" s="31" t="str">
        <f>"0,6440"</f>
        <v>0,6440</v>
      </c>
      <c r="E6" s="31" t="s">
        <v>16</v>
      </c>
      <c r="F6" s="31" t="s">
        <v>17</v>
      </c>
      <c r="G6" s="33" t="s">
        <v>188</v>
      </c>
      <c r="H6" s="33" t="s">
        <v>188</v>
      </c>
      <c r="I6" s="32" t="s">
        <v>188</v>
      </c>
      <c r="J6" s="33"/>
      <c r="K6" s="32" t="s">
        <v>18</v>
      </c>
      <c r="L6" s="32" t="s">
        <v>26</v>
      </c>
      <c r="M6" s="33" t="s">
        <v>189</v>
      </c>
      <c r="N6" s="33"/>
      <c r="O6" s="32" t="s">
        <v>190</v>
      </c>
      <c r="P6" s="33" t="s">
        <v>191</v>
      </c>
      <c r="Q6" s="33" t="s">
        <v>191</v>
      </c>
      <c r="R6" s="33"/>
      <c r="S6" s="31" t="str">
        <f>"630,0"</f>
        <v>630,0</v>
      </c>
      <c r="T6" s="32" t="str">
        <f>"405,7200"</f>
        <v>405,7200</v>
      </c>
      <c r="U6" s="31" t="s">
        <v>21</v>
      </c>
    </row>
    <row r="8" spans="1:21" ht="15" x14ac:dyDescent="0.2">
      <c r="A8" s="1" t="s">
        <v>162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1" x14ac:dyDescent="0.2">
      <c r="A9" s="31" t="s">
        <v>192</v>
      </c>
      <c r="B9" s="31" t="s">
        <v>193</v>
      </c>
      <c r="C9" s="31" t="s">
        <v>194</v>
      </c>
      <c r="D9" s="31" t="str">
        <f>"0,5843"</f>
        <v>0,5843</v>
      </c>
      <c r="E9" s="31" t="s">
        <v>16</v>
      </c>
      <c r="F9" s="31" t="s">
        <v>195</v>
      </c>
      <c r="G9" s="32" t="s">
        <v>18</v>
      </c>
      <c r="H9" s="32" t="s">
        <v>31</v>
      </c>
      <c r="I9" s="32" t="s">
        <v>189</v>
      </c>
      <c r="J9" s="33"/>
      <c r="K9" s="32" t="s">
        <v>93</v>
      </c>
      <c r="L9" s="32" t="s">
        <v>116</v>
      </c>
      <c r="M9" s="32" t="s">
        <v>134</v>
      </c>
      <c r="N9" s="33"/>
      <c r="O9" s="32" t="s">
        <v>196</v>
      </c>
      <c r="P9" s="32" t="s">
        <v>197</v>
      </c>
      <c r="Q9" s="32" t="s">
        <v>198</v>
      </c>
      <c r="R9" s="33"/>
      <c r="S9" s="31" t="str">
        <f>"475,0"</f>
        <v>475,0</v>
      </c>
      <c r="T9" s="32" t="str">
        <f>"277,5425"</f>
        <v>277,5425</v>
      </c>
      <c r="U9" s="31" t="s">
        <v>21</v>
      </c>
    </row>
    <row r="11" spans="1:21" ht="15" x14ac:dyDescent="0.2">
      <c r="E11" s="23" t="s">
        <v>33</v>
      </c>
    </row>
    <row r="12" spans="1:21" ht="15" x14ac:dyDescent="0.2">
      <c r="E12" s="23" t="s">
        <v>34</v>
      </c>
    </row>
    <row r="13" spans="1:21" ht="15" x14ac:dyDescent="0.2">
      <c r="E13" s="23" t="s">
        <v>35</v>
      </c>
    </row>
    <row r="14" spans="1:21" ht="15" x14ac:dyDescent="0.2">
      <c r="E14" s="23" t="s">
        <v>36</v>
      </c>
    </row>
    <row r="15" spans="1:21" ht="15" x14ac:dyDescent="0.2">
      <c r="E15" s="23" t="s">
        <v>36</v>
      </c>
    </row>
    <row r="16" spans="1:21" ht="15" x14ac:dyDescent="0.2">
      <c r="E16" s="23" t="s">
        <v>37</v>
      </c>
    </row>
    <row r="17" spans="1:5" ht="15" x14ac:dyDescent="0.2">
      <c r="E17" s="23"/>
    </row>
    <row r="19" spans="1:5" ht="18" x14ac:dyDescent="0.25">
      <c r="A19" s="24" t="s">
        <v>38</v>
      </c>
      <c r="B19" s="24"/>
    </row>
    <row r="20" spans="1:5" ht="15" x14ac:dyDescent="0.2">
      <c r="A20" s="25" t="s">
        <v>39</v>
      </c>
      <c r="B20" s="25"/>
    </row>
    <row r="21" spans="1:5" ht="14.25" x14ac:dyDescent="0.2">
      <c r="A21" s="26"/>
      <c r="B21" s="27" t="s">
        <v>52</v>
      </c>
    </row>
    <row r="22" spans="1:5" ht="15" x14ac:dyDescent="0.2">
      <c r="A22" s="28" t="s">
        <v>41</v>
      </c>
      <c r="B22" s="28" t="s">
        <v>42</v>
      </c>
      <c r="C22" s="28" t="s">
        <v>43</v>
      </c>
      <c r="D22" s="28" t="s">
        <v>44</v>
      </c>
      <c r="E22" s="28" t="s">
        <v>45</v>
      </c>
    </row>
    <row r="23" spans="1:5" x14ac:dyDescent="0.2">
      <c r="A23" s="29" t="s">
        <v>199</v>
      </c>
      <c r="B23" s="9" t="s">
        <v>52</v>
      </c>
      <c r="C23" s="9" t="s">
        <v>152</v>
      </c>
      <c r="D23" s="9" t="s">
        <v>200</v>
      </c>
      <c r="E23" s="30" t="s">
        <v>201</v>
      </c>
    </row>
    <row r="24" spans="1:5" x14ac:dyDescent="0.2">
      <c r="A24" s="29" t="s">
        <v>202</v>
      </c>
      <c r="B24" s="9" t="s">
        <v>52</v>
      </c>
      <c r="C24" s="9" t="s">
        <v>175</v>
      </c>
      <c r="D24" s="9" t="s">
        <v>203</v>
      </c>
      <c r="E24" s="30" t="s">
        <v>204</v>
      </c>
    </row>
  </sheetData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0"/>
  <sheetViews>
    <sheetView zoomScaleNormal="100" workbookViewId="0">
      <selection sqref="A1:U2"/>
    </sheetView>
  </sheetViews>
  <sheetFormatPr defaultRowHeight="12.75" x14ac:dyDescent="0.2"/>
  <cols>
    <col min="1" max="1" width="26" style="9" customWidth="1"/>
    <col min="2" max="2" width="26.28515625" style="9" customWidth="1"/>
    <col min="3" max="3" width="16.42578125" style="9" customWidth="1"/>
    <col min="4" max="4" width="8.42578125" style="9" customWidth="1"/>
    <col min="5" max="6" width="22.7109375" style="9" customWidth="1"/>
    <col min="7" max="9" width="5.5703125" style="10" customWidth="1"/>
    <col min="10" max="10" width="4.85546875" style="10" customWidth="1"/>
    <col min="11" max="13" width="5.5703125" style="10" customWidth="1"/>
    <col min="14" max="14" width="4.85546875" style="10" customWidth="1"/>
    <col min="15" max="16" width="5.5703125" style="10" customWidth="1"/>
    <col min="17" max="17" width="2.140625" style="10" customWidth="1"/>
    <col min="18" max="18" width="4.85546875" style="10" customWidth="1"/>
    <col min="19" max="19" width="7.85546875" style="9" customWidth="1"/>
    <col min="20" max="20" width="8.5703125" style="10" customWidth="1"/>
    <col min="21" max="21" width="8.85546875" style="9" customWidth="1"/>
    <col min="22" max="1025" width="9.140625" style="10" customWidth="1"/>
  </cols>
  <sheetData>
    <row r="1" spans="1:21" s="11" customFormat="1" ht="29.1" customHeight="1" x14ac:dyDescent="0.2">
      <c r="A1" s="8" t="s">
        <v>214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11" customFormat="1" ht="62.1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2" customFormat="1" ht="12.75" customHeight="1" x14ac:dyDescent="0.2">
      <c r="A3" s="7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183</v>
      </c>
      <c r="H3" s="4"/>
      <c r="I3" s="4"/>
      <c r="J3" s="4"/>
      <c r="K3" s="4" t="s">
        <v>96</v>
      </c>
      <c r="L3" s="4"/>
      <c r="M3" s="4"/>
      <c r="N3" s="4"/>
      <c r="O3" s="4" t="s">
        <v>7</v>
      </c>
      <c r="P3" s="4"/>
      <c r="Q3" s="4"/>
      <c r="R3" s="4"/>
      <c r="S3" s="5" t="s">
        <v>184</v>
      </c>
      <c r="T3" s="5" t="s">
        <v>9</v>
      </c>
      <c r="U3" s="3" t="s">
        <v>10</v>
      </c>
    </row>
    <row r="4" spans="1:21" s="12" customFormat="1" ht="21" customHeight="1" x14ac:dyDescent="0.2">
      <c r="A4" s="7"/>
      <c r="B4" s="6"/>
      <c r="C4" s="6"/>
      <c r="D4" s="6"/>
      <c r="E4" s="6"/>
      <c r="F4" s="6"/>
      <c r="G4" s="13">
        <v>1</v>
      </c>
      <c r="H4" s="13">
        <v>2</v>
      </c>
      <c r="I4" s="13">
        <v>3</v>
      </c>
      <c r="J4" s="13" t="s">
        <v>11</v>
      </c>
      <c r="K4" s="13">
        <v>1</v>
      </c>
      <c r="L4" s="13">
        <v>2</v>
      </c>
      <c r="M4" s="13">
        <v>3</v>
      </c>
      <c r="N4" s="13" t="s">
        <v>11</v>
      </c>
      <c r="O4" s="13">
        <v>1</v>
      </c>
      <c r="P4" s="13">
        <v>2</v>
      </c>
      <c r="Q4" s="13">
        <v>3</v>
      </c>
      <c r="R4" s="13" t="s">
        <v>11</v>
      </c>
      <c r="S4" s="5"/>
      <c r="T4" s="5"/>
      <c r="U4" s="3"/>
    </row>
    <row r="5" spans="1:21" ht="15" x14ac:dyDescent="0.2">
      <c r="A5" s="2" t="s">
        <v>62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x14ac:dyDescent="0.2">
      <c r="A6" s="31" t="s">
        <v>158</v>
      </c>
      <c r="B6" s="31" t="s">
        <v>159</v>
      </c>
      <c r="C6" s="31" t="s">
        <v>160</v>
      </c>
      <c r="D6" s="31" t="str">
        <f>"0,6103"</f>
        <v>0,6103</v>
      </c>
      <c r="E6" s="31" t="s">
        <v>16</v>
      </c>
      <c r="F6" s="31" t="s">
        <v>127</v>
      </c>
      <c r="G6" s="33" t="s">
        <v>188</v>
      </c>
      <c r="H6" s="32" t="s">
        <v>167</v>
      </c>
      <c r="I6" s="33" t="s">
        <v>74</v>
      </c>
      <c r="J6" s="33"/>
      <c r="K6" s="32" t="s">
        <v>172</v>
      </c>
      <c r="L6" s="32" t="s">
        <v>196</v>
      </c>
      <c r="M6" s="32" t="s">
        <v>198</v>
      </c>
      <c r="N6" s="33"/>
      <c r="O6" s="32" t="s">
        <v>60</v>
      </c>
      <c r="P6" s="32" t="s">
        <v>61</v>
      </c>
      <c r="Q6" s="33"/>
      <c r="R6" s="33"/>
      <c r="S6" s="31" t="str">
        <f>"665,0"</f>
        <v>665,0</v>
      </c>
      <c r="T6" s="32" t="str">
        <f>"405,8495"</f>
        <v>405,8495</v>
      </c>
      <c r="U6" s="31" t="s">
        <v>21</v>
      </c>
    </row>
    <row r="8" spans="1:21" ht="15" x14ac:dyDescent="0.2">
      <c r="E8" s="23" t="s">
        <v>33</v>
      </c>
    </row>
    <row r="9" spans="1:21" ht="15" x14ac:dyDescent="0.2">
      <c r="E9" s="23" t="s">
        <v>34</v>
      </c>
    </row>
    <row r="10" spans="1:21" ht="15" x14ac:dyDescent="0.2">
      <c r="E10" s="23" t="s">
        <v>35</v>
      </c>
    </row>
    <row r="11" spans="1:21" ht="15" x14ac:dyDescent="0.2">
      <c r="E11" s="23" t="s">
        <v>36</v>
      </c>
    </row>
    <row r="12" spans="1:21" ht="15" x14ac:dyDescent="0.2">
      <c r="E12" s="23" t="s">
        <v>36</v>
      </c>
    </row>
    <row r="13" spans="1:21" ht="15" x14ac:dyDescent="0.2">
      <c r="E13" s="23" t="s">
        <v>37</v>
      </c>
    </row>
    <row r="14" spans="1:21" ht="15" x14ac:dyDescent="0.2">
      <c r="E14" s="23"/>
    </row>
    <row r="16" spans="1:21" ht="18" x14ac:dyDescent="0.25">
      <c r="A16" s="24" t="s">
        <v>38</v>
      </c>
      <c r="B16" s="24"/>
    </row>
    <row r="17" spans="1:5" ht="15" x14ac:dyDescent="0.2">
      <c r="A17" s="25" t="s">
        <v>39</v>
      </c>
      <c r="B17" s="25"/>
    </row>
    <row r="18" spans="1:5" ht="14.25" x14ac:dyDescent="0.2">
      <c r="A18" s="26"/>
      <c r="B18" s="27" t="s">
        <v>52</v>
      </c>
    </row>
    <row r="19" spans="1:5" ht="15" x14ac:dyDescent="0.2">
      <c r="A19" s="28" t="s">
        <v>41</v>
      </c>
      <c r="B19" s="28" t="s">
        <v>42</v>
      </c>
      <c r="C19" s="28" t="s">
        <v>43</v>
      </c>
      <c r="D19" s="28" t="s">
        <v>44</v>
      </c>
      <c r="E19" s="28" t="s">
        <v>45</v>
      </c>
    </row>
    <row r="20" spans="1:5" x14ac:dyDescent="0.2">
      <c r="A20" s="29" t="s">
        <v>177</v>
      </c>
      <c r="B20" s="9" t="s">
        <v>52</v>
      </c>
      <c r="C20" s="9" t="s">
        <v>84</v>
      </c>
      <c r="D20" s="9" t="s">
        <v>215</v>
      </c>
      <c r="E20" s="30" t="s">
        <v>216</v>
      </c>
    </row>
  </sheetData>
  <mergeCells count="14"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196527777777778" right="0.47222222222222199" top="0.43333333333333302" bottom="0.47291666666666698" header="0.51180555555555496" footer="0.51180555555555496"/>
  <pageSetup firstPageNumber="0" fitToHeight="100" orientation="landscape" horizontalDpi="300" verticalDpi="300"/>
  <headerFooter>
    <oddFooter>&amp;R&amp;D&amp;T&amp;P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zoomScaleNormal="100" workbookViewId="0">
      <selection activeCell="K36" sqref="K36"/>
    </sheetView>
  </sheetViews>
  <sheetFormatPr defaultRowHeight="12.75" x14ac:dyDescent="0.2"/>
  <cols>
    <col min="1" max="1" width="26" style="9" customWidth="1"/>
    <col min="2" max="2" width="26.28515625" style="9" customWidth="1"/>
    <col min="3" max="3" width="18.5703125" style="9" customWidth="1"/>
    <col min="4" max="4" width="8.42578125" style="9" customWidth="1"/>
    <col min="5" max="5" width="22.7109375" style="9" customWidth="1"/>
    <col min="6" max="6" width="17.28515625" style="9" customWidth="1"/>
    <col min="7" max="9" width="5.5703125" style="10" customWidth="1"/>
    <col min="10" max="10" width="4.85546875" style="10" customWidth="1"/>
    <col min="11" max="11" width="11.7109375" style="9" customWidth="1"/>
    <col min="12" max="12" width="8.5703125" style="10" customWidth="1"/>
    <col min="13" max="13" width="8.85546875" style="9" customWidth="1"/>
    <col min="14" max="1025" width="9.140625" style="10" customWidth="1"/>
  </cols>
  <sheetData>
    <row r="1" spans="1:13" s="11" customFormat="1" ht="29.1" customHeight="1" x14ac:dyDescent="0.2">
      <c r="A1" s="8" t="s">
        <v>95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1" customFormat="1" ht="62.1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2" customFormat="1" ht="12.75" customHeight="1" x14ac:dyDescent="0.2">
      <c r="A3" s="7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96</v>
      </c>
      <c r="H3" s="4"/>
      <c r="I3" s="4"/>
      <c r="J3" s="4"/>
      <c r="K3" s="5" t="s">
        <v>8</v>
      </c>
      <c r="L3" s="5" t="s">
        <v>9</v>
      </c>
      <c r="M3" s="3" t="s">
        <v>10</v>
      </c>
    </row>
    <row r="4" spans="1:13" s="12" customFormat="1" ht="21" customHeight="1" x14ac:dyDescent="0.2">
      <c r="A4" s="7"/>
      <c r="B4" s="6"/>
      <c r="C4" s="6"/>
      <c r="D4" s="6"/>
      <c r="E4" s="6"/>
      <c r="F4" s="6"/>
      <c r="G4" s="13">
        <v>1</v>
      </c>
      <c r="H4" s="13">
        <v>2</v>
      </c>
      <c r="I4" s="13">
        <v>3</v>
      </c>
      <c r="J4" s="13" t="s">
        <v>11</v>
      </c>
      <c r="K4" s="5"/>
      <c r="L4" s="5"/>
      <c r="M4" s="3"/>
    </row>
    <row r="5" spans="1:13" ht="15" x14ac:dyDescent="0.2">
      <c r="A5" s="2" t="s">
        <v>69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31" t="s">
        <v>97</v>
      </c>
      <c r="B6" s="31" t="s">
        <v>98</v>
      </c>
      <c r="C6" s="31" t="s">
        <v>99</v>
      </c>
      <c r="D6" s="31" t="str">
        <f>"0,5990"</f>
        <v>0,5990</v>
      </c>
      <c r="E6" s="31" t="s">
        <v>16</v>
      </c>
      <c r="F6" s="31" t="s">
        <v>100</v>
      </c>
      <c r="G6" s="33" t="s">
        <v>101</v>
      </c>
      <c r="H6" s="32" t="s">
        <v>101</v>
      </c>
      <c r="I6" s="33" t="s">
        <v>102</v>
      </c>
      <c r="J6" s="33"/>
      <c r="K6" s="31" t="str">
        <f>"255,0"</f>
        <v>255,0</v>
      </c>
      <c r="L6" s="32" t="str">
        <f>"152,7450"</f>
        <v>152,7450</v>
      </c>
      <c r="M6" s="31" t="s">
        <v>21</v>
      </c>
    </row>
    <row r="8" spans="1:13" ht="15" x14ac:dyDescent="0.2">
      <c r="E8" s="23" t="s">
        <v>33</v>
      </c>
    </row>
    <row r="9" spans="1:13" ht="15" x14ac:dyDescent="0.2">
      <c r="E9" s="23" t="s">
        <v>34</v>
      </c>
    </row>
    <row r="10" spans="1:13" ht="15" x14ac:dyDescent="0.2">
      <c r="E10" s="23" t="s">
        <v>35</v>
      </c>
    </row>
    <row r="11" spans="1:13" ht="15" x14ac:dyDescent="0.2">
      <c r="E11" s="23" t="s">
        <v>36</v>
      </c>
    </row>
    <row r="12" spans="1:13" ht="15" x14ac:dyDescent="0.2">
      <c r="E12" s="23" t="s">
        <v>36</v>
      </c>
    </row>
    <row r="13" spans="1:13" ht="15" x14ac:dyDescent="0.2">
      <c r="E13" s="23" t="s">
        <v>37</v>
      </c>
    </row>
    <row r="14" spans="1:13" ht="15" x14ac:dyDescent="0.2">
      <c r="E14" s="23"/>
    </row>
    <row r="16" spans="1:13" ht="18" x14ac:dyDescent="0.25">
      <c r="A16" s="24" t="s">
        <v>38</v>
      </c>
      <c r="B16" s="24"/>
    </row>
    <row r="17" spans="1:5" ht="15" x14ac:dyDescent="0.2">
      <c r="A17" s="25" t="s">
        <v>39</v>
      </c>
      <c r="B17" s="25"/>
    </row>
    <row r="18" spans="1:5" ht="14.25" x14ac:dyDescent="0.2">
      <c r="A18" s="26"/>
      <c r="B18" s="27" t="s">
        <v>52</v>
      </c>
    </row>
    <row r="19" spans="1:5" ht="15" x14ac:dyDescent="0.2">
      <c r="A19" s="28" t="s">
        <v>41</v>
      </c>
      <c r="B19" s="28" t="s">
        <v>42</v>
      </c>
      <c r="C19" s="28" t="s">
        <v>43</v>
      </c>
      <c r="D19" s="28" t="s">
        <v>44</v>
      </c>
      <c r="E19" s="28" t="s">
        <v>45</v>
      </c>
    </row>
    <row r="20" spans="1:5" x14ac:dyDescent="0.2">
      <c r="A20" s="29" t="s">
        <v>103</v>
      </c>
      <c r="B20" s="9" t="s">
        <v>52</v>
      </c>
      <c r="C20" s="9" t="s">
        <v>93</v>
      </c>
      <c r="D20" s="9" t="s">
        <v>101</v>
      </c>
      <c r="E20" s="30" t="s">
        <v>104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zoomScaleNormal="100" workbookViewId="0">
      <selection sqref="A1:M2"/>
    </sheetView>
  </sheetViews>
  <sheetFormatPr defaultRowHeight="12.75" x14ac:dyDescent="0.2"/>
  <cols>
    <col min="1" max="1" width="26" style="9" customWidth="1"/>
    <col min="2" max="2" width="29.7109375" style="9" customWidth="1"/>
    <col min="3" max="3" width="16.28515625" style="9" customWidth="1"/>
    <col min="4" max="4" width="8.42578125" style="9" customWidth="1"/>
    <col min="5" max="5" width="22.7109375" style="9" customWidth="1"/>
    <col min="6" max="6" width="28.85546875" style="9" customWidth="1"/>
    <col min="7" max="9" width="5.5703125" style="10" customWidth="1"/>
    <col min="10" max="10" width="4.85546875" style="10" customWidth="1"/>
    <col min="11" max="11" width="11.28515625" style="9" bestFit="1" customWidth="1"/>
    <col min="12" max="12" width="8.5703125" style="10" customWidth="1"/>
    <col min="13" max="13" width="8.85546875" style="9" customWidth="1"/>
    <col min="14" max="1025" width="9.140625" style="10" customWidth="1"/>
  </cols>
  <sheetData>
    <row r="1" spans="1:13" s="11" customFormat="1" ht="29.1" customHeight="1" x14ac:dyDescent="0.2">
      <c r="A1" s="8" t="s">
        <v>157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1" customFormat="1" ht="62.1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2" customFormat="1" ht="12.75" customHeight="1" x14ac:dyDescent="0.2">
      <c r="A3" s="7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96</v>
      </c>
      <c r="H3" s="4"/>
      <c r="I3" s="4"/>
      <c r="J3" s="4"/>
      <c r="K3" s="5" t="s">
        <v>8</v>
      </c>
      <c r="L3" s="5" t="s">
        <v>9</v>
      </c>
      <c r="M3" s="3" t="s">
        <v>10</v>
      </c>
    </row>
    <row r="4" spans="1:13" s="12" customFormat="1" ht="21" customHeight="1" x14ac:dyDescent="0.2">
      <c r="A4" s="7"/>
      <c r="B4" s="6"/>
      <c r="C4" s="6"/>
      <c r="D4" s="6"/>
      <c r="E4" s="6"/>
      <c r="F4" s="6"/>
      <c r="G4" s="13">
        <v>1</v>
      </c>
      <c r="H4" s="13">
        <v>2</v>
      </c>
      <c r="I4" s="13">
        <v>3</v>
      </c>
      <c r="J4" s="13" t="s">
        <v>11</v>
      </c>
      <c r="K4" s="5"/>
      <c r="L4" s="5"/>
      <c r="M4" s="3"/>
    </row>
    <row r="5" spans="1:13" ht="15" x14ac:dyDescent="0.2">
      <c r="A5" s="2" t="s">
        <v>62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31" t="s">
        <v>158</v>
      </c>
      <c r="B6" s="31" t="s">
        <v>159</v>
      </c>
      <c r="C6" s="31" t="s">
        <v>160</v>
      </c>
      <c r="D6" s="31" t="str">
        <f>"0,6103"</f>
        <v>0,6103</v>
      </c>
      <c r="E6" s="31" t="s">
        <v>16</v>
      </c>
      <c r="F6" s="31" t="s">
        <v>127</v>
      </c>
      <c r="G6" s="32" t="s">
        <v>161</v>
      </c>
      <c r="H6" s="33"/>
      <c r="I6" s="33"/>
      <c r="J6" s="33"/>
      <c r="K6" s="31" t="str">
        <f>"187,5"</f>
        <v>187,5</v>
      </c>
      <c r="L6" s="32" t="str">
        <f>"114,4313"</f>
        <v>114,4313</v>
      </c>
      <c r="M6" s="31" t="s">
        <v>21</v>
      </c>
    </row>
    <row r="8" spans="1:13" ht="15" x14ac:dyDescent="0.2">
      <c r="A8" s="1" t="s">
        <v>162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2">
      <c r="A9" s="31" t="s">
        <v>163</v>
      </c>
      <c r="B9" s="31" t="s">
        <v>164</v>
      </c>
      <c r="C9" s="31" t="s">
        <v>165</v>
      </c>
      <c r="D9" s="31" t="str">
        <f>"0,5742"</f>
        <v>0,5742</v>
      </c>
      <c r="E9" s="31" t="s">
        <v>16</v>
      </c>
      <c r="F9" s="31" t="s">
        <v>166</v>
      </c>
      <c r="G9" s="32" t="s">
        <v>167</v>
      </c>
      <c r="H9" s="32" t="s">
        <v>168</v>
      </c>
      <c r="I9" s="32" t="s">
        <v>75</v>
      </c>
      <c r="J9" s="33"/>
      <c r="K9" s="31" t="str">
        <f>"235,0"</f>
        <v>235,0</v>
      </c>
      <c r="L9" s="32" t="str">
        <f>"134,9370"</f>
        <v>134,9370</v>
      </c>
      <c r="M9" s="31" t="s">
        <v>21</v>
      </c>
    </row>
    <row r="11" spans="1:13" ht="15" x14ac:dyDescent="0.2">
      <c r="A11" s="1" t="s">
        <v>77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2">
      <c r="A12" s="14" t="s">
        <v>169</v>
      </c>
      <c r="B12" s="14" t="s">
        <v>170</v>
      </c>
      <c r="C12" s="14" t="s">
        <v>171</v>
      </c>
      <c r="D12" s="14" t="str">
        <f>"0,5661"</f>
        <v>0,5661</v>
      </c>
      <c r="E12" s="14" t="s">
        <v>16</v>
      </c>
      <c r="F12" s="14" t="s">
        <v>17</v>
      </c>
      <c r="G12" s="15" t="s">
        <v>19</v>
      </c>
      <c r="H12" s="15" t="s">
        <v>20</v>
      </c>
      <c r="I12" s="15" t="s">
        <v>172</v>
      </c>
      <c r="J12" s="16"/>
      <c r="K12" s="14" t="str">
        <f>"180,0"</f>
        <v>180,0</v>
      </c>
      <c r="L12" s="15" t="str">
        <f>"101,8980"</f>
        <v>101,8980</v>
      </c>
      <c r="M12" s="14" t="s">
        <v>21</v>
      </c>
    </row>
    <row r="13" spans="1:13" x14ac:dyDescent="0.2">
      <c r="A13" s="20" t="s">
        <v>169</v>
      </c>
      <c r="B13" s="20" t="s">
        <v>173</v>
      </c>
      <c r="C13" s="20" t="s">
        <v>171</v>
      </c>
      <c r="D13" s="20" t="str">
        <f>"0,5661"</f>
        <v>0,5661</v>
      </c>
      <c r="E13" s="20" t="s">
        <v>16</v>
      </c>
      <c r="F13" s="20" t="s">
        <v>17</v>
      </c>
      <c r="G13" s="21" t="s">
        <v>19</v>
      </c>
      <c r="H13" s="21" t="s">
        <v>20</v>
      </c>
      <c r="I13" s="21" t="s">
        <v>172</v>
      </c>
      <c r="J13" s="22"/>
      <c r="K13" s="20" t="str">
        <f>"180,0"</f>
        <v>180,0</v>
      </c>
      <c r="L13" s="21" t="str">
        <f>"110,2536"</f>
        <v>110,2536</v>
      </c>
      <c r="M13" s="20" t="s">
        <v>21</v>
      </c>
    </row>
    <row r="15" spans="1:13" ht="15" x14ac:dyDescent="0.2">
      <c r="E15" s="23" t="s">
        <v>33</v>
      </c>
    </row>
    <row r="16" spans="1:13" ht="15" x14ac:dyDescent="0.2">
      <c r="E16" s="23" t="s">
        <v>34</v>
      </c>
    </row>
    <row r="17" spans="1:5" ht="15" x14ac:dyDescent="0.2">
      <c r="E17" s="23" t="s">
        <v>35</v>
      </c>
    </row>
    <row r="18" spans="1:5" ht="15" x14ac:dyDescent="0.2">
      <c r="E18" s="23" t="s">
        <v>36</v>
      </c>
    </row>
    <row r="19" spans="1:5" ht="15" x14ac:dyDescent="0.2">
      <c r="E19" s="23" t="s">
        <v>36</v>
      </c>
    </row>
    <row r="20" spans="1:5" ht="15" x14ac:dyDescent="0.2">
      <c r="E20" s="23" t="s">
        <v>37</v>
      </c>
    </row>
    <row r="21" spans="1:5" ht="15" x14ac:dyDescent="0.2">
      <c r="E21" s="23"/>
    </row>
    <row r="23" spans="1:5" ht="18" x14ac:dyDescent="0.25">
      <c r="A23" s="24" t="s">
        <v>38</v>
      </c>
      <c r="B23" s="24"/>
    </row>
    <row r="24" spans="1:5" ht="15" x14ac:dyDescent="0.2">
      <c r="A24" s="25" t="s">
        <v>39</v>
      </c>
      <c r="B24" s="25"/>
    </row>
    <row r="25" spans="1:5" ht="14.25" x14ac:dyDescent="0.2">
      <c r="A25" s="26"/>
      <c r="B25" s="27" t="s">
        <v>52</v>
      </c>
    </row>
    <row r="26" spans="1:5" ht="15" x14ac:dyDescent="0.2">
      <c r="A26" s="28" t="s">
        <v>41</v>
      </c>
      <c r="B26" s="28" t="s">
        <v>42</v>
      </c>
      <c r="C26" s="28" t="s">
        <v>43</v>
      </c>
      <c r="D26" s="28" t="s">
        <v>44</v>
      </c>
      <c r="E26" s="28" t="s">
        <v>45</v>
      </c>
    </row>
    <row r="27" spans="1:5" x14ac:dyDescent="0.2">
      <c r="A27" s="29" t="s">
        <v>174</v>
      </c>
      <c r="B27" s="9" t="s">
        <v>52</v>
      </c>
      <c r="C27" s="9" t="s">
        <v>175</v>
      </c>
      <c r="D27" s="9" t="s">
        <v>75</v>
      </c>
      <c r="E27" s="30" t="s">
        <v>176</v>
      </c>
    </row>
    <row r="28" spans="1:5" x14ac:dyDescent="0.2">
      <c r="A28" s="29" t="s">
        <v>177</v>
      </c>
      <c r="B28" s="9" t="s">
        <v>52</v>
      </c>
      <c r="C28" s="9" t="s">
        <v>84</v>
      </c>
      <c r="D28" s="9" t="s">
        <v>161</v>
      </c>
      <c r="E28" s="30" t="s">
        <v>178</v>
      </c>
    </row>
    <row r="29" spans="1:5" x14ac:dyDescent="0.2">
      <c r="A29" s="29" t="s">
        <v>179</v>
      </c>
      <c r="B29" s="9" t="s">
        <v>52</v>
      </c>
      <c r="C29" s="9" t="s">
        <v>18</v>
      </c>
      <c r="D29" s="9" t="s">
        <v>172</v>
      </c>
      <c r="E29" s="30" t="s">
        <v>180</v>
      </c>
    </row>
    <row r="31" spans="1:5" ht="14.25" x14ac:dyDescent="0.2">
      <c r="A31" s="26"/>
      <c r="B31" s="27" t="s">
        <v>90</v>
      </c>
    </row>
    <row r="32" spans="1:5" ht="15" x14ac:dyDescent="0.2">
      <c r="A32" s="28" t="s">
        <v>41</v>
      </c>
      <c r="B32" s="28" t="s">
        <v>42</v>
      </c>
      <c r="C32" s="28" t="s">
        <v>43</v>
      </c>
      <c r="D32" s="28" t="s">
        <v>44</v>
      </c>
      <c r="E32" s="28" t="s">
        <v>45</v>
      </c>
    </row>
    <row r="33" spans="1:5" x14ac:dyDescent="0.2">
      <c r="A33" s="29" t="s">
        <v>179</v>
      </c>
      <c r="B33" s="9" t="s">
        <v>92</v>
      </c>
      <c r="C33" s="9" t="s">
        <v>18</v>
      </c>
      <c r="D33" s="9" t="s">
        <v>172</v>
      </c>
      <c r="E33" s="30" t="s">
        <v>181</v>
      </c>
    </row>
  </sheetData>
  <mergeCells count="14"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5"/>
  <sheetViews>
    <sheetView zoomScaleNormal="100" workbookViewId="0">
      <selection activeCell="B19" sqref="B19"/>
    </sheetView>
  </sheetViews>
  <sheetFormatPr defaultRowHeight="12.75" x14ac:dyDescent="0.2"/>
  <cols>
    <col min="1" max="1" width="26" style="9" customWidth="1"/>
    <col min="2" max="2" width="29.7109375" style="9" customWidth="1"/>
    <col min="3" max="3" width="16.85546875" style="9" customWidth="1"/>
    <col min="4" max="4" width="8.42578125" style="9" customWidth="1"/>
    <col min="5" max="5" width="22.7109375" style="9" customWidth="1"/>
    <col min="6" max="6" width="31" style="9" customWidth="1"/>
    <col min="7" max="9" width="5.5703125" style="10" customWidth="1"/>
    <col min="10" max="10" width="4.85546875" style="10" customWidth="1"/>
    <col min="11" max="11" width="11.28515625" style="9" bestFit="1" customWidth="1"/>
    <col min="12" max="12" width="8.5703125" style="10" customWidth="1"/>
    <col min="13" max="13" width="8.85546875" style="9" customWidth="1"/>
    <col min="14" max="1025" width="9.140625" style="10" customWidth="1"/>
  </cols>
  <sheetData>
    <row r="1" spans="1:13" s="11" customFormat="1" ht="29.1" customHeight="1" x14ac:dyDescent="0.2">
      <c r="A1" s="8" t="s">
        <v>55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1" customFormat="1" ht="62.1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2" customFormat="1" ht="12.75" customHeight="1" x14ac:dyDescent="0.2">
      <c r="A3" s="7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  <c r="H3" s="4"/>
      <c r="I3" s="4"/>
      <c r="J3" s="4"/>
      <c r="K3" s="5" t="s">
        <v>8</v>
      </c>
      <c r="L3" s="5" t="s">
        <v>9</v>
      </c>
      <c r="M3" s="3" t="s">
        <v>10</v>
      </c>
    </row>
    <row r="4" spans="1:13" s="12" customFormat="1" ht="21" customHeight="1" x14ac:dyDescent="0.2">
      <c r="A4" s="7"/>
      <c r="B4" s="6"/>
      <c r="C4" s="6"/>
      <c r="D4" s="6"/>
      <c r="E4" s="6"/>
      <c r="F4" s="6"/>
      <c r="G4" s="13">
        <v>1</v>
      </c>
      <c r="H4" s="13">
        <v>2</v>
      </c>
      <c r="I4" s="13">
        <v>3</v>
      </c>
      <c r="J4" s="13" t="s">
        <v>11</v>
      </c>
      <c r="K4" s="5"/>
      <c r="L4" s="5"/>
      <c r="M4" s="3"/>
    </row>
    <row r="5" spans="1:13" ht="15" x14ac:dyDescent="0.2">
      <c r="A5" s="2" t="s">
        <v>12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31" t="s">
        <v>56</v>
      </c>
      <c r="B6" s="31" t="s">
        <v>57</v>
      </c>
      <c r="C6" s="31" t="s">
        <v>58</v>
      </c>
      <c r="D6" s="31" t="str">
        <f>"0,7011"</f>
        <v>0,7011</v>
      </c>
      <c r="E6" s="31" t="s">
        <v>16</v>
      </c>
      <c r="F6" s="31" t="s">
        <v>30</v>
      </c>
      <c r="G6" s="32" t="s">
        <v>59</v>
      </c>
      <c r="H6" s="32" t="s">
        <v>60</v>
      </c>
      <c r="I6" s="33" t="s">
        <v>61</v>
      </c>
      <c r="J6" s="33"/>
      <c r="K6" s="31" t="str">
        <f>"240,0"</f>
        <v>240,0</v>
      </c>
      <c r="L6" s="32" t="str">
        <f>"168,2640"</f>
        <v>168,2640</v>
      </c>
      <c r="M6" s="31" t="s">
        <v>21</v>
      </c>
    </row>
    <row r="8" spans="1:13" ht="15" x14ac:dyDescent="0.2">
      <c r="A8" s="1" t="s">
        <v>62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2">
      <c r="A9" s="31" t="s">
        <v>63</v>
      </c>
      <c r="B9" s="31" t="s">
        <v>64</v>
      </c>
      <c r="C9" s="31" t="s">
        <v>65</v>
      </c>
      <c r="D9" s="31" t="str">
        <f>"0,6217"</f>
        <v>0,6217</v>
      </c>
      <c r="E9" s="31" t="s">
        <v>16</v>
      </c>
      <c r="F9" s="31" t="s">
        <v>17</v>
      </c>
      <c r="G9" s="32" t="s">
        <v>66</v>
      </c>
      <c r="H9" s="32" t="s">
        <v>67</v>
      </c>
      <c r="I9" s="33" t="s">
        <v>68</v>
      </c>
      <c r="J9" s="33"/>
      <c r="K9" s="31" t="str">
        <f>"280,0"</f>
        <v>280,0</v>
      </c>
      <c r="L9" s="32" t="str">
        <f>"174,0760"</f>
        <v>174,0760</v>
      </c>
      <c r="M9" s="31" t="s">
        <v>21</v>
      </c>
    </row>
    <row r="11" spans="1:13" ht="15" x14ac:dyDescent="0.2">
      <c r="A11" s="1" t="s">
        <v>69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2">
      <c r="A12" s="31" t="s">
        <v>70</v>
      </c>
      <c r="B12" s="31" t="s">
        <v>71</v>
      </c>
      <c r="C12" s="31" t="s">
        <v>72</v>
      </c>
      <c r="D12" s="31" t="str">
        <f>"0,6081"</f>
        <v>0,6081</v>
      </c>
      <c r="E12" s="31" t="s">
        <v>16</v>
      </c>
      <c r="F12" s="31" t="s">
        <v>73</v>
      </c>
      <c r="G12" s="32" t="s">
        <v>74</v>
      </c>
      <c r="H12" s="32" t="s">
        <v>75</v>
      </c>
      <c r="I12" s="32" t="s">
        <v>76</v>
      </c>
      <c r="J12" s="33"/>
      <c r="K12" s="31" t="str">
        <f>"245,0"</f>
        <v>245,0</v>
      </c>
      <c r="L12" s="32" t="str">
        <f>"165,8197"</f>
        <v>165,8197</v>
      </c>
      <c r="M12" s="31" t="s">
        <v>21</v>
      </c>
    </row>
    <row r="14" spans="1:13" ht="15" x14ac:dyDescent="0.2">
      <c r="A14" s="1" t="s">
        <v>77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2">
      <c r="A15" s="31" t="s">
        <v>78</v>
      </c>
      <c r="B15" s="31" t="s">
        <v>79</v>
      </c>
      <c r="C15" s="31" t="s">
        <v>80</v>
      </c>
      <c r="D15" s="31" t="str">
        <f>"0,5654"</f>
        <v>0,5654</v>
      </c>
      <c r="E15" s="31" t="s">
        <v>16</v>
      </c>
      <c r="F15" s="31" t="s">
        <v>17</v>
      </c>
      <c r="G15" s="32" t="s">
        <v>67</v>
      </c>
      <c r="H15" s="32" t="s">
        <v>81</v>
      </c>
      <c r="I15" s="33" t="s">
        <v>82</v>
      </c>
      <c r="J15" s="33"/>
      <c r="K15" s="31" t="str">
        <f>"302,5"</f>
        <v>302,5</v>
      </c>
      <c r="L15" s="32" t="str">
        <f>"171,0335"</f>
        <v>171,0335</v>
      </c>
      <c r="M15" s="31" t="s">
        <v>21</v>
      </c>
    </row>
    <row r="17" spans="1:5" ht="15" x14ac:dyDescent="0.2">
      <c r="E17" s="23" t="s">
        <v>33</v>
      </c>
    </row>
    <row r="18" spans="1:5" ht="15" x14ac:dyDescent="0.2">
      <c r="E18" s="23" t="s">
        <v>34</v>
      </c>
    </row>
    <row r="19" spans="1:5" ht="15" x14ac:dyDescent="0.2">
      <c r="E19" s="23" t="s">
        <v>35</v>
      </c>
    </row>
    <row r="20" spans="1:5" ht="15" x14ac:dyDescent="0.2">
      <c r="E20" s="23" t="s">
        <v>36</v>
      </c>
    </row>
    <row r="21" spans="1:5" ht="15" x14ac:dyDescent="0.2">
      <c r="E21" s="23" t="s">
        <v>36</v>
      </c>
    </row>
    <row r="22" spans="1:5" ht="15" x14ac:dyDescent="0.2">
      <c r="E22" s="23" t="s">
        <v>37</v>
      </c>
    </row>
    <row r="23" spans="1:5" ht="15" x14ac:dyDescent="0.2">
      <c r="E23" s="23"/>
    </row>
    <row r="25" spans="1:5" ht="18" x14ac:dyDescent="0.25">
      <c r="A25" s="24" t="s">
        <v>38</v>
      </c>
      <c r="B25" s="24"/>
    </row>
    <row r="26" spans="1:5" ht="15" x14ac:dyDescent="0.2">
      <c r="A26" s="25" t="s">
        <v>39</v>
      </c>
      <c r="B26" s="25"/>
    </row>
    <row r="27" spans="1:5" ht="14.25" x14ac:dyDescent="0.2">
      <c r="A27" s="26"/>
      <c r="B27" s="27" t="s">
        <v>52</v>
      </c>
    </row>
    <row r="28" spans="1:5" ht="15" x14ac:dyDescent="0.2">
      <c r="A28" s="28" t="s">
        <v>41</v>
      </c>
      <c r="B28" s="28" t="s">
        <v>42</v>
      </c>
      <c r="C28" s="28" t="s">
        <v>43</v>
      </c>
      <c r="D28" s="28" t="s">
        <v>44</v>
      </c>
      <c r="E28" s="28" t="s">
        <v>45</v>
      </c>
    </row>
    <row r="29" spans="1:5" x14ac:dyDescent="0.2">
      <c r="A29" s="29" t="s">
        <v>83</v>
      </c>
      <c r="B29" s="9" t="s">
        <v>52</v>
      </c>
      <c r="C29" s="9" t="s">
        <v>84</v>
      </c>
      <c r="D29" s="9" t="s">
        <v>67</v>
      </c>
      <c r="E29" s="30" t="s">
        <v>85</v>
      </c>
    </row>
    <row r="30" spans="1:5" x14ac:dyDescent="0.2">
      <c r="A30" s="29" t="s">
        <v>86</v>
      </c>
      <c r="B30" s="9" t="s">
        <v>52</v>
      </c>
      <c r="C30" s="9" t="s">
        <v>18</v>
      </c>
      <c r="D30" s="9" t="s">
        <v>81</v>
      </c>
      <c r="E30" s="30" t="s">
        <v>87</v>
      </c>
    </row>
    <row r="31" spans="1:5" x14ac:dyDescent="0.2">
      <c r="A31" s="29" t="s">
        <v>88</v>
      </c>
      <c r="B31" s="9" t="s">
        <v>52</v>
      </c>
      <c r="C31" s="9" t="s">
        <v>48</v>
      </c>
      <c r="D31" s="9" t="s">
        <v>60</v>
      </c>
      <c r="E31" s="30" t="s">
        <v>89</v>
      </c>
    </row>
    <row r="33" spans="1:5" ht="14.25" x14ac:dyDescent="0.2">
      <c r="A33" s="26"/>
      <c r="B33" s="27" t="s">
        <v>90</v>
      </c>
    </row>
    <row r="34" spans="1:5" ht="15" x14ac:dyDescent="0.2">
      <c r="A34" s="28" t="s">
        <v>41</v>
      </c>
      <c r="B34" s="28" t="s">
        <v>42</v>
      </c>
      <c r="C34" s="28" t="s">
        <v>43</v>
      </c>
      <c r="D34" s="28" t="s">
        <v>44</v>
      </c>
      <c r="E34" s="28" t="s">
        <v>45</v>
      </c>
    </row>
    <row r="35" spans="1:5" x14ac:dyDescent="0.2">
      <c r="A35" s="29" t="s">
        <v>91</v>
      </c>
      <c r="B35" s="9" t="s">
        <v>92</v>
      </c>
      <c r="C35" s="9" t="s">
        <v>93</v>
      </c>
      <c r="D35" s="9" t="s">
        <v>76</v>
      </c>
      <c r="E35" s="30" t="s">
        <v>94</v>
      </c>
    </row>
  </sheetData>
  <mergeCells count="15">
    <mergeCell ref="A5:L5"/>
    <mergeCell ref="A8:L8"/>
    <mergeCell ref="A11:L11"/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Normal="100" workbookViewId="0">
      <selection activeCell="L17" sqref="L17"/>
    </sheetView>
  </sheetViews>
  <sheetFormatPr defaultRowHeight="12.75" x14ac:dyDescent="0.2"/>
  <cols>
    <col min="1" max="1" width="26" style="52" bestFit="1" customWidth="1"/>
    <col min="2" max="2" width="28.5703125" style="52" bestFit="1" customWidth="1"/>
    <col min="3" max="3" width="15.5703125" style="52" customWidth="1"/>
    <col min="4" max="4" width="8.42578125" style="52" bestFit="1" customWidth="1"/>
    <col min="5" max="5" width="22.7109375" style="52" bestFit="1" customWidth="1"/>
    <col min="6" max="6" width="28.5703125" style="52" bestFit="1" customWidth="1"/>
    <col min="7" max="7" width="8.5703125" style="53" customWidth="1"/>
    <col min="8" max="8" width="11" style="59" customWidth="1"/>
    <col min="9" max="9" width="10.140625" style="52" customWidth="1"/>
    <col min="10" max="10" width="9.5703125" style="53" bestFit="1" customWidth="1"/>
    <col min="11" max="11" width="8.85546875" style="52" bestFit="1" customWidth="1"/>
    <col min="12" max="16384" width="9.140625" style="53"/>
  </cols>
  <sheetData>
    <row r="1" spans="1:11" s="37" customFormat="1" ht="29.1" customHeight="1" x14ac:dyDescent="0.2">
      <c r="A1" s="34" t="s">
        <v>217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s="37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45" customFormat="1" ht="12.75" customHeight="1" x14ac:dyDescent="0.2">
      <c r="A3" s="41" t="s">
        <v>1</v>
      </c>
      <c r="B3" s="42" t="s">
        <v>2</v>
      </c>
      <c r="C3" s="42" t="s">
        <v>3</v>
      </c>
      <c r="D3" s="43" t="s">
        <v>218</v>
      </c>
      <c r="E3" s="43" t="s">
        <v>5</v>
      </c>
      <c r="F3" s="43" t="s">
        <v>6</v>
      </c>
      <c r="G3" s="43" t="s">
        <v>219</v>
      </c>
      <c r="H3" s="43"/>
      <c r="I3" s="43" t="s">
        <v>220</v>
      </c>
      <c r="J3" s="43" t="s">
        <v>9</v>
      </c>
      <c r="K3" s="44" t="s">
        <v>10</v>
      </c>
    </row>
    <row r="4" spans="1:11" s="45" customFormat="1" ht="34.5" customHeight="1" thickBot="1" x14ac:dyDescent="0.25">
      <c r="A4" s="46"/>
      <c r="B4" s="47"/>
      <c r="C4" s="47"/>
      <c r="D4" s="47"/>
      <c r="E4" s="47"/>
      <c r="F4" s="47"/>
      <c r="G4" s="48" t="s">
        <v>221</v>
      </c>
      <c r="H4" s="49" t="s">
        <v>222</v>
      </c>
      <c r="I4" s="47"/>
      <c r="J4" s="47"/>
      <c r="K4" s="50"/>
    </row>
    <row r="5" spans="1:11" ht="15" x14ac:dyDescent="0.2">
      <c r="A5" s="51" t="s">
        <v>69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x14ac:dyDescent="0.2">
      <c r="A6" s="54" t="s">
        <v>223</v>
      </c>
      <c r="B6" s="54" t="s">
        <v>224</v>
      </c>
      <c r="C6" s="54" t="s">
        <v>225</v>
      </c>
      <c r="D6" s="54" t="str">
        <f>"0,5627"</f>
        <v>0,5627</v>
      </c>
      <c r="E6" s="54" t="s">
        <v>16</v>
      </c>
      <c r="F6" s="54" t="s">
        <v>226</v>
      </c>
      <c r="G6" s="55" t="s">
        <v>93</v>
      </c>
      <c r="H6" s="56" t="s">
        <v>227</v>
      </c>
      <c r="I6" s="54" t="str">
        <f>"2860,0"</f>
        <v>2860,0</v>
      </c>
      <c r="J6" s="55" t="str">
        <f>"1609,4649"</f>
        <v>1609,4649</v>
      </c>
      <c r="K6" s="54" t="s">
        <v>21</v>
      </c>
    </row>
    <row r="8" spans="1:11" ht="15" x14ac:dyDescent="0.2">
      <c r="A8" s="57" t="s">
        <v>162</v>
      </c>
      <c r="B8" s="57"/>
      <c r="C8" s="57"/>
      <c r="D8" s="57"/>
      <c r="E8" s="57"/>
      <c r="F8" s="57"/>
      <c r="G8" s="57"/>
      <c r="H8" s="57"/>
      <c r="I8" s="57"/>
      <c r="J8" s="57"/>
    </row>
    <row r="9" spans="1:11" x14ac:dyDescent="0.2">
      <c r="A9" s="54" t="s">
        <v>228</v>
      </c>
      <c r="B9" s="54" t="s">
        <v>229</v>
      </c>
      <c r="C9" s="54" t="s">
        <v>230</v>
      </c>
      <c r="D9" s="54" t="str">
        <f>"0,5540"</f>
        <v>0,5540</v>
      </c>
      <c r="E9" s="54" t="s">
        <v>16</v>
      </c>
      <c r="F9" s="54" t="s">
        <v>100</v>
      </c>
      <c r="G9" s="55" t="s">
        <v>231</v>
      </c>
      <c r="H9" s="56" t="s">
        <v>232</v>
      </c>
      <c r="I9" s="54" t="str">
        <f>"4230,0"</f>
        <v>4230,0</v>
      </c>
      <c r="J9" s="55" t="str">
        <f>"2390,0727"</f>
        <v>2390,0727</v>
      </c>
      <c r="K9" s="54" t="s">
        <v>21</v>
      </c>
    </row>
    <row r="11" spans="1:11" ht="15" x14ac:dyDescent="0.2">
      <c r="E11" s="58" t="s">
        <v>33</v>
      </c>
    </row>
    <row r="12" spans="1:11" ht="15" x14ac:dyDescent="0.2">
      <c r="E12" s="58" t="s">
        <v>34</v>
      </c>
    </row>
    <row r="13" spans="1:11" ht="15" x14ac:dyDescent="0.2">
      <c r="E13" s="58" t="s">
        <v>35</v>
      </c>
    </row>
    <row r="14" spans="1:11" ht="15" x14ac:dyDescent="0.2">
      <c r="E14" s="58" t="s">
        <v>36</v>
      </c>
    </row>
    <row r="15" spans="1:11" ht="15" x14ac:dyDescent="0.2">
      <c r="E15" s="58" t="s">
        <v>36</v>
      </c>
    </row>
    <row r="16" spans="1:11" ht="15" x14ac:dyDescent="0.2">
      <c r="E16" s="58" t="s">
        <v>37</v>
      </c>
    </row>
    <row r="17" spans="1:5" ht="15" x14ac:dyDescent="0.2">
      <c r="E17" s="58"/>
    </row>
    <row r="19" spans="1:5" ht="18" x14ac:dyDescent="0.25">
      <c r="A19" s="60" t="s">
        <v>38</v>
      </c>
      <c r="B19" s="60"/>
    </row>
    <row r="20" spans="1:5" ht="15" x14ac:dyDescent="0.2">
      <c r="A20" s="61" t="s">
        <v>39</v>
      </c>
      <c r="B20" s="61"/>
    </row>
    <row r="21" spans="1:5" ht="14.25" x14ac:dyDescent="0.2">
      <c r="A21" s="62"/>
      <c r="B21" s="63" t="s">
        <v>52</v>
      </c>
    </row>
    <row r="22" spans="1:5" ht="15" x14ac:dyDescent="0.2">
      <c r="A22" s="64" t="s">
        <v>41</v>
      </c>
      <c r="B22" s="64" t="s">
        <v>42</v>
      </c>
      <c r="C22" s="64" t="s">
        <v>43</v>
      </c>
      <c r="D22" s="64" t="s">
        <v>44</v>
      </c>
      <c r="E22" s="64" t="s">
        <v>233</v>
      </c>
    </row>
    <row r="23" spans="1:5" x14ac:dyDescent="0.2">
      <c r="A23" s="65" t="s">
        <v>234</v>
      </c>
      <c r="B23" s="52" t="s">
        <v>52</v>
      </c>
      <c r="C23" s="52" t="s">
        <v>93</v>
      </c>
      <c r="D23" s="52" t="s">
        <v>235</v>
      </c>
      <c r="E23" s="66" t="s">
        <v>236</v>
      </c>
    </row>
    <row r="25" spans="1:5" ht="14.25" x14ac:dyDescent="0.2">
      <c r="A25" s="62"/>
      <c r="B25" s="63" t="s">
        <v>237</v>
      </c>
    </row>
    <row r="26" spans="1:5" ht="15" x14ac:dyDescent="0.2">
      <c r="A26" s="64" t="s">
        <v>41</v>
      </c>
      <c r="B26" s="64" t="s">
        <v>42</v>
      </c>
      <c r="C26" s="64" t="s">
        <v>43</v>
      </c>
      <c r="D26" s="64" t="s">
        <v>44</v>
      </c>
      <c r="E26" s="64" t="s">
        <v>233</v>
      </c>
    </row>
    <row r="27" spans="1:5" x14ac:dyDescent="0.2">
      <c r="A27" s="65" t="s">
        <v>238</v>
      </c>
      <c r="B27" s="52" t="s">
        <v>239</v>
      </c>
      <c r="C27" s="52" t="s">
        <v>175</v>
      </c>
      <c r="D27" s="52" t="s">
        <v>240</v>
      </c>
      <c r="E27" s="66" t="s">
        <v>241</v>
      </c>
    </row>
  </sheetData>
  <mergeCells count="13">
    <mergeCell ref="K3:K4"/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WPU c ДК пл классик.</vt:lpstr>
      <vt:lpstr>WPU c ДК жим безэк.</vt:lpstr>
      <vt:lpstr>WPU c ДК тяга без эк.</vt:lpstr>
      <vt:lpstr>WPU пл безэк.</vt:lpstr>
      <vt:lpstr>WPU пл классик.</vt:lpstr>
      <vt:lpstr>WPU жим в мн сл. эк.</vt:lpstr>
      <vt:lpstr>WPU жим безэк.</vt:lpstr>
      <vt:lpstr>WPU тяга без эк.</vt:lpstr>
      <vt:lpstr>WPU НЖ 1 вес</vt:lpstr>
      <vt:lpstr>'WPU пл классик.'!_FilterDatabase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dc:description/>
  <cp:lastModifiedBy>Соловьев И В</cp:lastModifiedBy>
  <cp:revision>1</cp:revision>
  <cp:lastPrinted>2018-08-19T10:53:44Z</cp:lastPrinted>
  <dcterms:created xsi:type="dcterms:W3CDTF">2002-06-16T13:36:44Z</dcterms:created>
  <dcterms:modified xsi:type="dcterms:W3CDTF">2018-08-31T09:04:26Z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